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eva.vortelova" reservationPassword="0"/>
  <workbookPr/>
  <bookViews>
    <workbookView xWindow="240" yWindow="120" windowWidth="14940" windowHeight="9225" activeTab="0"/>
  </bookViews>
  <sheets>
    <sheet name="Rekapitulace" sheetId="1" r:id="rId1"/>
    <sheet name="SO 000" sheetId="2" r:id="rId2"/>
    <sheet name="SO 102_001" sheetId="3" r:id="rId3"/>
    <sheet name="SO 102_002" sheetId="4" r:id="rId4"/>
    <sheet name="SO 102_003" sheetId="5" r:id="rId5"/>
    <sheet name="SO 102_004" sheetId="6" r:id="rId6"/>
    <sheet name="SO 102_005" sheetId="7" r:id="rId7"/>
    <sheet name="SO 182_001" sheetId="8" r:id="rId8"/>
    <sheet name="SO 202_001" sheetId="9" r:id="rId9"/>
    <sheet name="SO 202_002" sheetId="10" r:id="rId10"/>
    <sheet name="SO 252" sheetId="11" r:id="rId11"/>
    <sheet name="SO 253" sheetId="12" r:id="rId12"/>
  </sheets>
  <definedNames/>
  <calcPr/>
  <webPublishing/>
</workbook>
</file>

<file path=xl/sharedStrings.xml><?xml version="1.0" encoding="utf-8"?>
<sst xmlns="http://schemas.openxmlformats.org/spreadsheetml/2006/main" count="7264" uniqueCount="1498">
  <si>
    <t>Firma: ÚDRŽBA SILNIC Královéhradeckého kraje a.s.</t>
  </si>
  <si>
    <t>Rekapitulace ceny</t>
  </si>
  <si>
    <t>Stavba: 36525f - II/325 Chlum – Velký Vřešťov – Mostek, km 33,251 – 35,757 (6. etapa)_neoceněný</t>
  </si>
  <si>
    <t xml:space="preserve">Varianta: 001 - </t>
  </si>
  <si>
    <t>Celková cena bez DPH:</t>
  </si>
  <si>
    <t>Celková cena s DPH:</t>
  </si>
  <si>
    <t>Objekt</t>
  </si>
  <si>
    <t>Popis</t>
  </si>
  <si>
    <t>Cena bez DPH</t>
  </si>
  <si>
    <t>DPH</t>
  </si>
  <si>
    <t>Cena s DPH</t>
  </si>
  <si>
    <t>ASPE10</t>
  </si>
  <si>
    <t>S</t>
  </si>
  <si>
    <t>Soupis prací objektu</t>
  </si>
  <si>
    <t xml:space="preserve">Stavba: </t>
  </si>
  <si>
    <t>36525f</t>
  </si>
  <si>
    <t>II/325 Chlum – Velký Vřešťov – Mostek, km 33,251 – 35,757 (6. etapa)_neoceněný</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</si>
  <si>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</si>
  <si>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</si>
  <si>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</si>
  <si>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</si>
  <si>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</si>
  <si>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</si>
  <si>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</si>
  <si>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</si>
  <si>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</si>
  <si>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</si>
  <si>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</si>
  <si>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</si>
  <si>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</si>
  <si>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</si>
  <si>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</si>
  <si>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</si>
  <si>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</si>
  <si>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</si>
  <si>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</si>
  <si>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</si>
  <si>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</si>
  <si>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</si>
  <si>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</si>
  <si>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</si>
  <si>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</si>
  <si>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</si>
  <si>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</si>
  <si>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</si>
  <si>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</si>
  <si>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02510</t>
  </si>
  <si>
    <t>ZKOUŠENÍ MATERIÁLŮ ZKUŠEBNOU ZHOTOVITELE</t>
  </si>
  <si>
    <t>KPL</t>
  </si>
  <si>
    <t>PP</t>
  </si>
  <si>
    <t/>
  </si>
  <si>
    <t>VV</t>
  </si>
  <si>
    <t>Laboratorní zkouška sedimentu z koryta toku jako podklad k rozhodnutí o způsobu likvidace. 
Komplet - odběr vzorků v průběhu výstavby, vyhodnocení, závěrečná zpráva 
čerpáno se souhlasem TDS 
1=1,000 [A]</t>
  </si>
  <si>
    <t>TS</t>
  </si>
  <si>
    <t>zahrnuje veškeré náklady spojené s objednatelem požadovanými zkouškami</t>
  </si>
  <si>
    <t>Laboratorní analýza vzorků znovuzískaných asfaltových směsí (ZAS) po odfrézování a vybourání asfaltových vrstev vozovek a zatřídění dle vyhlášky č.130/2019Sb. 
Komplet - odběr vzorků, vyhodnocení, závěrečná zpráva 
1=1,000 [A]</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</si>
  <si>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</si>
  <si>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</si>
  <si>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 Zajištění stavby proti škodám na okolních pozemcích a objektech.   
Délka stavby 2516m včetně SO 202, SO252, SO253.  
Pevná cena.</t>
  </si>
  <si>
    <t>Zahrnuje všechny stavební objekty. 
1=1,000 [A]</t>
  </si>
  <si>
    <t>zahrnuje veškeré náklady spojené s objednatelem požadovanými zařízeními</t>
  </si>
  <si>
    <t>02851</t>
  </si>
  <si>
    <t>PRŮZKUMNÉ PRÁCE DIAGNOSTIKY KONSTRUKCÍ NA POVRCHU</t>
  </si>
  <si>
    <t>dodatečný diagnostický průzkum zaměřený na stanovení obsahu PAU v asfaltové směsi vozovky (zatřídění dle vyhlášky č.130/2019Sb.) před stavbou  
pro upřesnění množství nebezpečného odpadu  
Komplet - odběr vzorků, vyhodnocení, závěrečná zpráva</t>
  </si>
  <si>
    <t>1=1,000 [A]</t>
  </si>
  <si>
    <t>zahrnuje veškeré náklady spojené s objednatelem požadovanými pracemi</t>
  </si>
  <si>
    <t>02910</t>
  </si>
  <si>
    <t>OSTATNÍ POŽADAVKY - ZEMĚMĚŘIČSKÁ MĚŘENÍ</t>
  </si>
  <si>
    <t>"Zaměření skutečného provedení díla ke kolaudaci stavby.  
3x tištěné paré + 1x CD"  
Délka stavby 2516m včetně SO 202, SO252, SO253.  
Pevná cena.</t>
  </si>
  <si>
    <t>02911</t>
  </si>
  <si>
    <t>a</t>
  </si>
  <si>
    <t>OSTATNÍ POŽADAVKY - GEODETICKÉ ZAMĚŘENÍ</t>
  </si>
  <si>
    <t>"Veškerá nutná zaměření nutná k realizaci díla (např. zaměření stavby před  
výstavbou, vytyčení stavby a obvodu staveniště apod.) a k uvedení stavby do  
užívání a řádnému předání dokončeného díla.  
vytyčení stavby (3x tištěná, 1xCD), zřízení vytyčovací sítě stavby"  
Vytyčování během realizace stavby.  
Délka stavby 2516m včetně SO 202, SO252, SO253.  
Pevná cena.</t>
  </si>
  <si>
    <t>7</t>
  </si>
  <si>
    <t>b</t>
  </si>
  <si>
    <t>Geometrický oddělovací plán pro majetkové vypořádání vlastnických vztahů, potvrzený katastrálním úřadem.   
Vypracování geometrických plánů pro majetkové vypořádání (12x tiskem)  
Délka stavby 2516m včetně SO 202, SO252, SO253.  
Pevná cena.</t>
  </si>
  <si>
    <t>8</t>
  </si>
  <si>
    <t>c</t>
  </si>
  <si>
    <t>Zaměření vrstev pro určení kubatur sanací a pro určení kubatur konstrukčních vrstev a celkových plošných a délkových výměr.  
Délka stavby 2516m včetně SO 202, SO252, SO253.  
Pevná cena.</t>
  </si>
  <si>
    <t>Zahrnuje všechny stavební objekty..  
1=1,000 [A]</t>
  </si>
  <si>
    <t>02920</t>
  </si>
  <si>
    <t>OSTATNÍ POŽADAVKY - OCHRANA ŽIVOTNÍHO PROSTŘEDÍ</t>
  </si>
  <si>
    <t>Dle rozhodnutí Krajského úřadu KHK, odbor životního prostředí a zemědělství (č.j. KUKHK-38119/ZP/2019-4  
Pevná cena.</t>
  </si>
  <si>
    <t>Preventivní slovení živočichů (rak říční, střevle potoční, vranka obecná, mihule potoční apod.) oprávněnou osobou, která je držitelem výjimky dle ust. §56 ZOPK pro přenos příslušného druhu zvláště chráněného živočicha. Položka zahrnutje průběžný monitoring koryta v.t. za účelem případného přenosu objevených jedinců do náhradní polohy. S trváním po celou dobu výstavby. Komplet 1=1,000 [A]</t>
  </si>
  <si>
    <t>Kontrola odstraňovaných sedimentů a stávajícího zpevnění koryta v.t. z hlediska výskytu chráněných živočichů (rak říční, střevle potoční, vranka obecná, mihule potoční apod.) oprávněnou osobou, která je držitelem výjimky dle ust. §56 ZOPK pro přenos příslušného druhu zvláště chráněného živočicha. Položka vč. případného slovení a přesunu jedinců do vhodné náhradní polohy. Komplet 1=1,000 [A]</t>
  </si>
  <si>
    <t>11</t>
  </si>
  <si>
    <t>02940</t>
  </si>
  <si>
    <t>OSTATNÍ POŽADAVKY - VYPRACOVÁNÍ DOKUMENTACE</t>
  </si>
  <si>
    <t>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  
4x tištěné paré + 1x CD  
Délka stavby 2516m včetně SO 202, SO252, SO253.  
Pevná cena.</t>
  </si>
  <si>
    <t>Zahrnuje všechny stavební objekty.  
  1=1,000 [A]</t>
  </si>
  <si>
    <t>12</t>
  </si>
  <si>
    <t>02943</t>
  </si>
  <si>
    <t>OSTATNÍ POŽADAVKY - VYPRACOVÁNÍ RDS</t>
  </si>
  <si>
    <t>Realizační dokumentace stavby pouze pro stavební objekt SO 102 - SILNICE II/325 KM 33,251 - 35,757 (4x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Havarijní plán a protipovoďový plán (2x tištěné paré).   
Zadavatel poskytne otevřený formát *.dwg. RDS je součástí zadávací dokumentace.  
Délka stavby 2516m   
Pevná cena.</t>
  </si>
  <si>
    <t>Zahrnuje všechny stavební objekty. 
 1=1,000 [A]</t>
  </si>
  <si>
    <t>13</t>
  </si>
  <si>
    <t>02946</t>
  </si>
  <si>
    <t>OSTAT POŽADAVKY - FOTODOKUMENTACE</t>
  </si>
  <si>
    <t>1x měsíčně sada barevných fotografií v tištěné i elektronické formě   
3x závěrečná fotodokumentace v albu s popisem v tištěné i elektronické podobě  
Délka stavby 2516m včetně SO 202, SO252, SO253.  
Pevná cena.</t>
  </si>
  <si>
    <t>Zahrnuje všechny stavební objekty.  
1=1,000 [A]</t>
  </si>
  <si>
    <t>položka zahrnuje:  
- fotodokumentaci zadavatelem požadovaného děje a konstrukcí v požadovaných časových intervalech  
- zadavatelem specifikované výstupy (fotografie v papírovém a digitálním formátu) v požadovaném počtu</t>
  </si>
  <si>
    <t>14</t>
  </si>
  <si>
    <t>02950</t>
  </si>
  <si>
    <t>OSTATNÍ POŽADAVKY - POSUDKY, KONTROLY, REVIZNÍ ZPRÁVY</t>
  </si>
  <si>
    <t>Zajištění stávajícího stavu zástavby a objektů, které mohou být dotčeny stavbou před započetím, v průběhu a na konci stavebních prací.  
Zdokumentování (pasportizace) stávajícího stavu konstrukcí, objektů, pozemků apod., které budou stavbou dotčeny vč. fotodokumentace, projednání a odsouhlasení dotčenými osobami, správci, vlastníky.   
Provedení souboru prací PŘED započetím stavebních prací vč. vypracování zprávy vč. projednání a odsouhlasení  
Provedení souboru prací v PRŮBĚHU výstavby akce - 1x/měsíc vč. vypracování zprávy vč. projednání a odsouhlasení  
Provedení souboru prací PO dokončení stavebních prací vč. vypracování zprávy vč. projednání a odsouhlasení  
Závěrečné vyhodnocení stavu ploch, objektů apod., návrh nápravných opatření, závěrečná zpráva jako podklad pro nápravná opatření řešení mimo tuto akci (v rámci samostatné akce)  
Délka stavby 2516m včetně SO 202, SO252, SO253.  
Pevná cena.</t>
  </si>
  <si>
    <t>15</t>
  </si>
  <si>
    <t>02990</t>
  </si>
  <si>
    <t>OSTATNÍ POŽADAVKY - INFORMAČNÍ TABULE</t>
  </si>
  <si>
    <t>Náklady na zřízení informační tabule (1ks na celou stavbu) s údaji o stavbě s textem dle vzoru objednatele IROP, včetně kotvení. Po ukončení stavby odstranění.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</si>
  <si>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</si>
  <si>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16</t>
  </si>
  <si>
    <t>02992</t>
  </si>
  <si>
    <t>R</t>
  </si>
  <si>
    <t>OSTATNÍ POŽADAVKY - PAMĚTNÍ DESKA</t>
  </si>
  <si>
    <t>KS</t>
  </si>
  <si>
    <t>Osazení na kamenném podstavci po dokončení stavby dle vzoru objednatele (dle požadavků IROP).   
Pevná cena.</t>
  </si>
  <si>
    <t>17</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</si>
  <si>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</si>
  <si>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</si>
  <si>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Délka stavby 2516m včetně SO 202, SO252, SO253.  
Pevná cena.</t>
  </si>
  <si>
    <t>zahrnuje objednatelem povolené náklady na požadovaná zařízení zhotovitele</t>
  </si>
  <si>
    <t>Objekt:</t>
  </si>
  <si>
    <t>SO 102</t>
  </si>
  <si>
    <t>SILNICE II/325 KM 33,251 - 35,757</t>
  </si>
  <si>
    <t>O1</t>
  </si>
  <si>
    <t>001</t>
  </si>
  <si>
    <t>Silnice II/325 (hlavní výdaje)</t>
  </si>
  <si>
    <t>014122</t>
  </si>
  <si>
    <t>POPLATKY ZA SKLÁDKU TYP S-OO (OSTATNÍ ODPAD)</t>
  </si>
  <si>
    <t>T</t>
  </si>
  <si>
    <t>poplatek za uložení výkopu na skládku, poplatek za uložení sejmutého drnu ze stáv. příkopů a krajnic  
- skládka dle zadávacích podmínek v režii dodavatele s poplatkem a evidencí</t>
  </si>
  <si>
    <t>položka12373:7006=7 006,000 [A] 
položka13173 - položka17411:487,251-52=435,251 [B] 
položka11130:1899,6 
=1 899,600 [C] 
položka11332:1486,776=1 486,776 [D] 
položka12932:300*0,5=150,000 [E] 
položka 13183: 136,934=136,934 [F] 
Celkem: (A+B+C+D+E+F)*1,9=21 117,666 [G]</t>
  </si>
  <si>
    <t>zahrnuje veškeré poplatky provozovateli skládky související s uložením odpadu na skládce.</t>
  </si>
  <si>
    <t>015130</t>
  </si>
  <si>
    <t>POPLATKY ZA LIKVIDACŮ ODPADŮ NEKONTAMINOVANÝCH - 17 03 02 VYBOURANÝ ASFALTOVÝ BETON BEZ DEHTU</t>
  </si>
  <si>
    <t>poplatky za uložení zpevněných ploch s asf. pojivem - skládka dle zadávacích podmínek v režii dodavatele s poplatkem a evidencí.</t>
  </si>
  <si>
    <t>položka č.11333:474,21-234,704=239,506 [A] 
položka č.11372:(1682,18 - 2763,75*0,15)-12,488=1 255,130 [B] 
Celkem: (A+B)*2,1=3 138,736 [C]</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</si>
  <si>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</si>
  <si>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</si>
  <si>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LIKVIDACŮ ODPADŮ NEKONTAMINOVANÝCH - 17 01 01 BETON Z DEMOLIC OBJEKTŮ, ZÁKLADŮ TV</t>
  </si>
  <si>
    <t>poplatky za uložení betonových částí objektů - skládka dle zadávacích podmínek v režii dodavatele s poplatkem a evidencí.</t>
  </si>
  <si>
    <t>položka96611: 5,6*2,4=13,440 [A] 
položka96615:30,06*2,4=72,144 [B] 
položka 966346:30*3,14*0,4*0,08*2,4=7,235 [C] 
položka 966358:9*3,14*0,6*0,105*2,4=4,273 [D] 
položka 96687:2*0,3=0,600 [E] 
položka 96688:2*5=10,000 [F] 
Celkem: A+B+C+D+E+F=107,692 [G]</t>
  </si>
  <si>
    <t>015571</t>
  </si>
  <si>
    <t>POPLATKY ZA LIKVIDACŮ ODPADŮ NEBEZPEČNÝCH - 17 03 01* ASFALTOVÉ SMĚSI OBSAHUJÍCÍ DEHET</t>
  </si>
  <si>
    <t>poplatky za uložení nebezpečných odpadů - skládka dle zadávacích podmínek v režii dodavatele s poplatkem a evidencí.  
na základě stanovení obsahu PAU v asfaltové směsi vozovky, únor 2020 (zatřídění dle vyhlášky č.130/2019Sb.) dodaný objednatelem stavby  
bylo vypočteno nebezpečného materiálu, který se bude ukládat na skládku nebezpečného odpadu  
předpokládá se vysoký obsah PAU v asf vrstvách od hloubky 0,15m pod povrchem vozovky a to od začátku úseku až po km 5,4 (průměrná tl.60mm)  
rozsah bude ověřen zhotovitelem před zahájením stavby viz položka 02851</t>
  </si>
  <si>
    <t>((980+990)+1,8*(60+70)+(325+240+79+160+60+143)+(5*3*6+1,2*1,2*8+0,6*(6+6+15+18+9)+2*2*2))*0,07=234,704 [A]</t>
  </si>
  <si>
    <t>Zemní práce</t>
  </si>
  <si>
    <t>11030</t>
  </si>
  <si>
    <t>VŠEOBECNÉ VYKLIZENÍ LESNÍCH PLOCH</t>
  </si>
  <si>
    <t>M2</t>
  </si>
  <si>
    <t>úprava ploch po mýcení keřů a kácení stromů  
plocha záboru pozemků PUPFL  je 265 m2 (kú Debrné u Mostku) a 944 m2 (kú Dolní olešnice).  
čerpáno se souhlasem TDS</t>
  </si>
  <si>
    <t>265+944=1 209,000 [A]</t>
  </si>
  <si>
    <t>zahrnuje odstranění všech překážek pro uskutečnění stavby s výjimkou mýcení křovin, kácení stromů, odstranění pařezů, odstranění lesní hrabanky</t>
  </si>
  <si>
    <t>11090</t>
  </si>
  <si>
    <t>VŠEOBECNÉ VYKLIZENÍ OSTATNÍCH PLOCH</t>
  </si>
  <si>
    <t>odstranění všech překážek v obvodu stavby, které se mohou vyskytovat pod úrovní terénu  
a nebyly blíže specifikovány a zaznamenány  
čerpáno se souhlasem TDS</t>
  </si>
  <si>
    <t>rozsah dle TZ a DZ 
(42680+2620)=45 300,000 [A]</t>
  </si>
  <si>
    <t>zahrnuje odstranění všech překážek pro uskutečnění stavby</t>
  </si>
  <si>
    <t>11120</t>
  </si>
  <si>
    <t>ODSTRANĚNÍ KŘOVIN</t>
  </si>
  <si>
    <t>dle dendrologického průzkumu</t>
  </si>
  <si>
    <t>95=95,000 [A]</t>
  </si>
  <si>
    <t>odstranění křovin a stromů do průměru 100 mm  
doprava dřevin bez ohledu na vzdálenost  
spálení na hromadách nebo štěpkování</t>
  </si>
  <si>
    <t>11130</t>
  </si>
  <si>
    <t>SEJMUTÍ DRNU</t>
  </si>
  <si>
    <t>sejmutí drnu v tl. 150 mm ze stáv. příkopů a podél komunikace  
planimetrováno z příčných řezů - viz. kubaturový list  
včetně odvozu  na skládku</t>
  </si>
  <si>
    <t>12664=12 664,000 [A]</t>
  </si>
  <si>
    <t>včetně vodorovné dopravy  a uložení na skládku</t>
  </si>
  <si>
    <t>11201</t>
  </si>
  <si>
    <t>KÁCENÍ STROMŮ D KMENE DO 0,5M S ODSTRANĚNÍM PAŘEZŮ</t>
  </si>
  <si>
    <t>KUS</t>
  </si>
  <si>
    <t>kácení mimolesní zeleně dle dendrologického průzkumu  
zhotovitel v celkové ceně díla zohlední možnost následného využití dřeva  
větve budou po rozdrcení odvezeny do kompostárny</t>
  </si>
  <si>
    <t>do průměru 50cm:  4=4,000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</si>
  <si>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</si>
  <si>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KÁCENÍ STROMŮ - LES</t>
  </si>
  <si>
    <t>kacení lesní zeleně na pozemcích PUPFL    
dle vydaných rozhodnutí o vynětí z PUPFL    
celková plocha odnětí PUPFL.......1209m2.    
Hustota porostu odpovídá cca 15-20 stromům na 100m2 (cca 240stromů)  
zhotovitel v celkové ceně díla zohlední možnost následného využití dřeva  
čerpáno se souhlasem TDS</t>
  </si>
  <si>
    <t>1209=1 209,000 [A]</t>
  </si>
  <si>
    <t>11202</t>
  </si>
  <si>
    <t>KÁCENÍ STROMŮ D KMENE DO 0,9M S ODSTRANĚNÍM PAŘEZŮ</t>
  </si>
  <si>
    <t>do průměru 90cm:  2=2,000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</si>
  <si>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</si>
  <si>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11204</t>
  </si>
  <si>
    <t>KÁCENÍ STROMŮ D KMENE DO 0,3M S ODSTRANĚNÍM PAŘEZŮ</t>
  </si>
  <si>
    <t>dle dendrologického průzkumu  
do průměru 50cm:  4=4,000 [A]</t>
  </si>
  <si>
    <t>do průměru 30cm:  2=2,000 [A]</t>
  </si>
  <si>
    <t>11211</t>
  </si>
  <si>
    <t>KÁCENÍ STROMŮ D KMENE DO 0,5M</t>
  </si>
  <si>
    <t>6=6,000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</si>
  <si>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</si>
  <si>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11212</t>
  </si>
  <si>
    <t>KÁCENÍ STROMŮ D KMENE DO 0,9M</t>
  </si>
  <si>
    <t>5=5,000 [A]</t>
  </si>
  <si>
    <t>11214</t>
  </si>
  <si>
    <t>KÁCENÍ STROMŮ D KMENE DO 0,3M</t>
  </si>
  <si>
    <t>10=10,000 [A]</t>
  </si>
  <si>
    <t>11221</t>
  </si>
  <si>
    <t>ODSTRANĚNÍ PAŘEZŮ D DO 0,5M</t>
  </si>
  <si>
    <t>počet byl stanovonen pochůzkou v terénu</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</si>
  <si>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</si>
  <si>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ODSTRANĚNÍ PAŘEZŮ - LES</t>
  </si>
  <si>
    <t>kacení lesní zeleně na pozemcích PUPFL    
dle vydaných rozhodnutí o vynětí z PUPFL    
celková plocha odnětí PUPFL.......1209m2.    
Hustota porostu odpovídá cca 15-20 stromům na 100m2 (cca 240 pařezů)  
zhotovitel v celkové ceně díla zohlední možnost následného využití dřeva  
čerpáno se souhlasem TDS</t>
  </si>
  <si>
    <t>18</t>
  </si>
  <si>
    <t>11222</t>
  </si>
  <si>
    <t>ODSTRANĚNÍ PAŘEZŮ D DO 0,9M</t>
  </si>
  <si>
    <t>47=47,000 [A]</t>
  </si>
  <si>
    <t>19</t>
  </si>
  <si>
    <t>11224</t>
  </si>
  <si>
    <t>ODSTRANĚNÍ PAŘEZŮ - DO 0,3 M</t>
  </si>
  <si>
    <t>25=25,000 [A]</t>
  </si>
  <si>
    <t>20</t>
  </si>
  <si>
    <t>11332</t>
  </si>
  <si>
    <t>ODSTRANĚNÍ PODKLADŮ ZPEVNĚNÝCH PLOCH Z KAMENIVA NESTMELENÉHO</t>
  </si>
  <si>
    <t>M3</t>
  </si>
  <si>
    <t>odstranění nestmelených podkl. vrstev vozovky, vč. odvozu a uložení na skládku  
o použití materiálu zpět do násypů rozhodne TDS , nebude použito do konstrukce vozovky  
planimetrováno ze situace programem autocad (rozsah dle zaměření stáv. vozovky), rozsah sanací a vyztuž. svahů  
v místě plné konstrukce vozovky  
 v průměrné tloušťce 300mm</t>
  </si>
  <si>
    <t>nová vozovka v celé šířce:(980+990+440)*0,3=723,000 [A] 
v místech vyztužených svahů šířka 1,8m: 1,8*(60+70)*0,3=70,200 [B] 
v místech sanace krajnic šířka 1m:1*(325+240+525+17)*0,3+1*(79+160+60+143+25+495+65)*0,3=640,200 [C] 
v místech propustků, vpustíjejich přípojek a šachet:(7*3*6+1,2*1,2*8+0,6*(6+6+15+18+9)+2*2*2)*0,3=53,376 [D] 
Celkem: A+B+C+D=1 486,776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</si>
  <si>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</si>
  <si>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21</t>
  </si>
  <si>
    <t>11333</t>
  </si>
  <si>
    <t>ODSTRANĚNÍ PODKLADU ZPEVNĚNÝCH PLOCH S ASFALT POJIVEM</t>
  </si>
  <si>
    <t>odstranění zbytku podkl. asf. vrstev vozovky , vč. odvozu a uložení na skládku  
 v průměrné tloušťce 120mm (resp.70mm) - dle diagnostiky vozovky  
planimetrováno ze situace programem autocad (rozsah dle zaměření stáv. vozovky), rozsah sanací a vyztuž. svahů  
v místě plné konstrukce vozovky</t>
  </si>
  <si>
    <t>nová vozovka v celé šířce:(980+990+440)*0,07=168,700 [A] 
v místech vyztužených svahů šířka 1,8m: 1,8*(60+70)*0,12=28,080 [B] 
v místech sanace krajnic šířka 1m:1*(325+240+525+17)*0,12+1*(79+160+60+143+25+495+65)*0,12=256,080 [C] 
v místech propustků, vpustíjejich přípojek a šachet:(7*3*6+1,2*1,2*8+0,6*(6+6+15+18+9)+2*2*2)*0,12=21,350 [D] 
Celkem: A+B+C+D=474,210 [E]</t>
  </si>
  <si>
    <t>22</t>
  </si>
  <si>
    <t>11372</t>
  </si>
  <si>
    <t>FRÉZOVÁNÍ ZPEVNĚNÝCH PLOCH ASFALTOVÝCH</t>
  </si>
  <si>
    <t>frézování vozovky v průměrné tl. 90 mm (resp.50mm)    
planimetrováno ze situace programem autocad (rozsah dle zaměření stáv. vozovky)  
položka je včetně odvozu a ukládky na meziskládku, bude částečně využito do krajnic a hospodářských sjezdů (pouze kvalitativní třída ZAS-T1)  
případně na skládku (nevyužitý zbytek frézovaného materiálu) dle ZOP do dodavatelem určené vzdálenosti, zhotovitel v ceně zohlední  zpětné využití recyklovaného materiálu</t>
  </si>
  <si>
    <t>celková plocha vozovky:(17352*0,09)-12,488=1 549,192 [A] 
plocha vozovky v místech kde je nová vozovka navržena v celé šířce: 
(980+990+440)*0,05=120,500 [B] 
Celkem: A+B=1 669,692 [C]</t>
  </si>
  <si>
    <t>Položka zahrnuje veškerou manipulaci s vybouranou sutí a s vybouranými hmotami vč. uložení na skládku</t>
  </si>
  <si>
    <t>23</t>
  </si>
  <si>
    <t>113765</t>
  </si>
  <si>
    <t>FRÉZOVÁNÍ DRÁŽKY PRŮŘEZU DO 600MM2 V ASFALTOVÉ VOZOVCE</t>
  </si>
  <si>
    <t>M</t>
  </si>
  <si>
    <t>proříznutí spáry mezi přídlažbou a vozovkou, v místě ul. vpustí a v místě napojení na stáv. vozovku (30X15)   
zalití viz. pol.931315  
včetně odvozu, uložení a poplatku na skládku</t>
  </si>
  <si>
    <t>vypočteno ze situace: 
podél obrubníků nebo čtyřřádku:118+84+105+80+85+3+16+86+24+49+22+11+18+48*2=797,000 [A] 
v místě napojení na stáv. vozovku:14+6,5+20+42=82,500 [B] 
v místě ul.vpustí a poklopů:8*1,5+2*3=18,000 [C] 
podél říms opěrných zdí nebo mostů:160+24+149=333,000 [D] 
Celkem: A+B+C+D=1 230,500 [E]</t>
  </si>
  <si>
    <t>Položka zahrnuje veškerou manipulaci s vybouranou sutí a s vybouranými hmotami vč. uložení na skládku.</t>
  </si>
  <si>
    <t>24</t>
  </si>
  <si>
    <t>121102</t>
  </si>
  <si>
    <t>SEJMUTÍ ORNICE NEBO LESNÍ PŮDY S ODVOZEM DO 2KM</t>
  </si>
  <si>
    <t>sejmutí ornice z pozemků ZPF vč. uložení na mezideponie  
viz. vynětí ze ZPF</t>
  </si>
  <si>
    <t>sejmutá ornice ZPF - trvalý zábor: (446+72)*0,3=155,400 [A]</t>
  </si>
  <si>
    <t>položka zahrnuje sejmutí ornice bez ohledu na tloušťku vrstvy a její vodorovnou dopravu  
nezahrnuje uložení na trvalou skládku</t>
  </si>
  <si>
    <t>25</t>
  </si>
  <si>
    <t>12373</t>
  </si>
  <si>
    <t>ODKOP PRO SPOD STAVBU SILNIC A ŽELEZNIC TŘ. I</t>
  </si>
  <si>
    <t>výkop, včetně odvozu, uložení na skládku do dodavatelem určené vzdálesnosti  
planimetrováno z příčných řezů - viz. kubaturový list</t>
  </si>
  <si>
    <t>7006=7 006,000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</si>
  <si>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</si>
  <si>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26</t>
  </si>
  <si>
    <t>12573</t>
  </si>
  <si>
    <t>A</t>
  </si>
  <si>
    <t>VYKOPÁVKY ZE ZEMNÍKŮ A SKLÁDEK TŘ. I</t>
  </si>
  <si>
    <t>nákup, natěžení a dovoz vhodného materiálu dle ČSN 736133  
násyp - položka 171101, zemní krajnice - položka 17310, aktivní zóna - položka 17130  
planimetrováno z příčných řezů - viz. kubaturový list,  
zemní krajnice planimetrována ze vz.příčného řezu a situace</t>
  </si>
  <si>
    <t>násyp:383=383,000 [A] 
aktivní zóna:4359=4 359,000 [B] 
zemní krajnice:583,55=583,550 [C] 
Celkem: A+B+C=5 325,550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</si>
  <si>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</si>
  <si>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27</t>
  </si>
  <si>
    <t>B</t>
  </si>
  <si>
    <t>nákup, natěžení a dovoz ornice na ohumusování  
planimetrováno z příčných řezů - viz. kubaturový list   
pohledová plocha jednoho bloku (0,9m*3m)</t>
  </si>
  <si>
    <t>rozprostření ornice ve svahu:8786*0,15=1 317,900 [A] 
ornice ve vyztuženém svahu:(54+57)*0,9*3*0,3=89,910 [B] 
Celkem: A+B=1 407,810 [C]</t>
  </si>
  <si>
    <t>28</t>
  </si>
  <si>
    <t>12932</t>
  </si>
  <si>
    <t>ČIŠTĚNÍ PŘÍKOPŮ OD NÁNOSU DO 0,5M3/M</t>
  </si>
  <si>
    <t>pročištění a reprofilace stávajícího příkopu  
odečteno ze situace</t>
  </si>
  <si>
    <t>180+70+50=300,000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</si>
  <si>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</si>
  <si>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29</t>
  </si>
  <si>
    <t>12970</t>
  </si>
  <si>
    <t>ČIŠTĚNÍ KANALIZAČNÍCH ŠACHET</t>
  </si>
  <si>
    <t>odečteno ze situace programem autocad  
včetně odvozu do dodavatelem určené vzdálesnosti, uložení na skládku a poplatku za skládku (malé množství)</t>
  </si>
  <si>
    <t>30</t>
  </si>
  <si>
    <t>12980</t>
  </si>
  <si>
    <t>ČIŠTĚNÍ ULIČNÍCH VPUSTÍ</t>
  </si>
  <si>
    <t>2=2,000 [A]</t>
  </si>
  <si>
    <t>31</t>
  </si>
  <si>
    <t>129946</t>
  </si>
  <si>
    <t>ČIŠTĚNÍ POTRUBÍ DN DO 400MM</t>
  </si>
  <si>
    <t>pročištění propustku v km 6,488  
odečteno ze situace programem autocad  
včetně odvozu do dodavatelem určené vzdálesnosti, uložení na skládku a poplatku za skládku (malé množství)</t>
  </si>
  <si>
    <t>13=13,000 [A]</t>
  </si>
  <si>
    <t>32</t>
  </si>
  <si>
    <t>12996</t>
  </si>
  <si>
    <t>ČIŠTĚNÍ POTRUBÍ DN DO 800MM</t>
  </si>
  <si>
    <t>pročištění propustku v km 6,512  
odečteno ze situace programem autocad  
včetně odvozu do dodavatelem určené vzdálesnosti, uložení na skládku a poplatku za skládku (malé množství)</t>
  </si>
  <si>
    <t>18=18,000 [A]</t>
  </si>
  <si>
    <t>33</t>
  </si>
  <si>
    <t>13173</t>
  </si>
  <si>
    <t>HLOUBENÍ JAM ZAPAŽ I NEPAŽ TŘ. I</t>
  </si>
  <si>
    <t>jámy pro propustky (bet. prahy, základy, dlažba...)  
výkop, včetně odvozu přebytku, uložení na skládku do dodavatelem určené vzdálesnosti</t>
  </si>
  <si>
    <t>kubatury vypočteny z výkresu propustků 
horská vpust v km 4,471:12,5*1,7*2,1+1,3*2,2*2,4+0,8*0,7*0,4+0,25*0,6*3,9+2*1,7*0,25+2,05*4,2*0,3+2,5*1,5*0,3=56,856 [A] 
horská vpust v km 4,576:10,7*1,7*1,9+1,3*2,2*1,7+0,8*0,7*0,4+0,4*0,5*1,5+0,9*4,2*0,3+3,15*1,5*0,3=42,499 [B] 
propustek v km 4,620:12*1,92*2+2,2*3*2,1+1,1*1,05*0,4+0,25*1,2*6+(1,8+1,9)*0,25+1,5*1,5*0,3+2,5*5,8*0,3=68,152 [C] 
propustek v km 4,751:10,5*1,92*1,9+2,2*3*1,9+1,1*1,05*0,4+0,25*1,2*6+1,6*0,25+1,8*1,5*0,3+2,5*3,5*0,3=56,941 [D] 
propustek v km 4,970:11*1,92*1,6+0,5*3*1,3+3,5*1,7*0,5+2*0,8*1,05*0,4+0,25*(1,7*2+1,8)+3*3,5*0,3+(2*3+3,5*2)*0,3+4*2,8=58,939 [E] 
propustek v km 5,283:12*1,92*1,8+2,5*3*2,6+0,8*1,05*0,4+0,25*(2+2)+2*0,25+1,6*1,5*0,3+(3*1,9+2,2*1,5)*0,3=66,228 [F] 
propustek v km 6,281:11,9*1,92*2+1,8*1,8*2+1,7*1,1*0,4+1*1,1*0,25*2+1,7*2*0,3+1*1,2*0,3=54,854 [G] 
propustek v km 6,441:4*1,4*1,7+1,7*1,3*0,4+1,3*1*0,25*2+1,5*0,8*0,3+1*1,2*0,3=11,774 [H] 
uliční vpusti jejich přípojky a kanal.šachty:1,4*1,2*1,2*8+1,2*0,6*(6+6+15+18+9)+2*2*2*2=71,008 [I] 
Celkem: A+B+C+D+E+F+G+H+I=487,251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</si>
  <si>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</si>
  <si>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34</t>
  </si>
  <si>
    <t>13183</t>
  </si>
  <si>
    <t>HLOUBENÍ JAM ZAPAŽ I NEPAŽ TŘ II</t>
  </si>
  <si>
    <t>výkop v místě propustků, zejména při výměně podloží,  předpokladá se částečně v horninách II. třídy těžitelnosti  
fakturováno dle skutečnosti na stavbě  
čerpáno se souhlasem TDS</t>
  </si>
  <si>
    <t>90+46,934=136,934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</si>
  <si>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</si>
  <si>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35</t>
  </si>
  <si>
    <t>171101</t>
  </si>
  <si>
    <t>ULOŽENÍ SYPANINY DO NÁSYPŮ SE ZHUTNĚNÍM DO 95% PS</t>
  </si>
  <si>
    <t>v souladu s  ČSN 73 6133 a ČSN 721006  
planimetrováno z příčných řezů - viz. kubaturový list</t>
  </si>
  <si>
    <t>383=383,000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</si>
  <si>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</si>
  <si>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36</t>
  </si>
  <si>
    <t>17130</t>
  </si>
  <si>
    <t>ULOŽENÍ SYPANINY DO NÁSYPŮ V AKTIVNÍ ZÓNĚ SE ZHUTNĚNÍM</t>
  </si>
  <si>
    <t>tl. 0,50 m, hutnění 45MPa, nenamrzavý, nenasákavý materiál fr.0/125, CBR více než 15%  
v souladu s  ČSN 73 6133 a ČSN 721006  
planimetrováno z příčných řezů - viz. kubaturový list</t>
  </si>
  <si>
    <t>4359=4 359,000 [A]</t>
  </si>
  <si>
    <t>37</t>
  </si>
  <si>
    <t>17310</t>
  </si>
  <si>
    <t>ZEMNÍ KRAJNICE A DOSYPÁVKY SE ZHUTNĚNÍM</t>
  </si>
  <si>
    <t>dodatečný násyp v místech krajnic se zhutněním,hutnění 100%PS, materiál vhodný dle ČSN 736133  
dosypávka zemní krajnice planimetrováno ze vzorových příčných řezů a situace  
v místech plné konstrukce vozovky</t>
  </si>
  <si>
    <t>délka * plocha z řezu 
svodidla:(70+60+52+79+160+60)*0,25=120,250 [A] 
směrové sloupky:(980+990+440*2+325+240+525+17+91+25+495+65)*0,1=463,300 [B] 
Celkem: A+B=583,550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</si>
  <si>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</si>
  <si>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t>
  </si>
  <si>
    <t>17411</t>
  </si>
  <si>
    <t>ZÁSYP JAM A RÝH ZEMINOU SE ZHUTNĚNÍM</t>
  </si>
  <si>
    <t>zhutněný zásyp v místě propustků</t>
  </si>
  <si>
    <t>kubatury vypočteny z výkresu propustků 
horská vpust v km 4,471: (1,5+0,9*2)*1,2=3,960 [A] 
horská vpust v km 4,576:(1,5+0,9*2)*1,0=3,300 [B] 
propustek v km 4,620:3,5*2,1+3*1,0=10,350 [C] 
propustek v km 4,751:2*1,7+3*1,0=6,400 [D] 
propustek v km 4,970:0=0,000 [E] 
propustek v km 5,283:3,3*3,5+3*1=14,550 [F] 
propustek v km 6,281:5*1,8+0,5*1,1*3,7=11,035 [G] 
propustek v km 6,441:0,5*1,3*3,7=2,405 [H] 
uliční vpusti jejich přípojky a kanal.šachty:0=0,000 [I] 
Celkem: A+B+C+D+E+F+G+H+I=52,000 [J]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</si>
  <si>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</si>
  <si>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39</t>
  </si>
  <si>
    <t>17581</t>
  </si>
  <si>
    <t>OBSYP POTRUBÍ A OBJEKTŮ Z NAKUPOVANÝCH MATERIÁLŮ</t>
  </si>
  <si>
    <t>obsyp propustků ze ŠD fr. 0/32  
Kompletní provedení včetně  nákupu a dodávky, včetně všech souvisejících prací (např.natěžení, dopravy, uložení,úprava, hutnění, atp.).  
Veškeré práce a použitý materiál musí být odsouhlasen TDS</t>
  </si>
  <si>
    <t>kubatury vypočteny z výkresu propustků 
horská vpust v km 4,471:12,5*1,7*1=21,250 [A] 
horská vpust v km 4,576:10,7*1,7*1=18,190 [B] 
propustek v km 4,620:12*1,92*1,4=32,256 [C] 
propustek v km 4,751:10,5*1,92*1,3=26,208 [D] 
propustek v km 4,970:11*1,92*1,0=21,120 [E] 
propustek v km 5,283:12*1,92*1,2=27,648 [F] 
propustek v km 6,281:11,9*1,92*1,3=29,702 [G] 
propustek v km 6,441:4*0,9*1,7=6,120 [H] 
uliční vpusti jejich přípojky a kanal.šachty:1,4*(1,2*1,2-0,5*0,5)*8+0,55*0,6*(6+6+15+18+9)+2*(2*2-3,14*0,5*0,5)*2=44,008 [I] 
Celkem: A+B+C+D+E+F+G+H+I=226,502 [J]</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</si>
  <si>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</si>
  <si>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40</t>
  </si>
  <si>
    <t>17980</t>
  </si>
  <si>
    <t>NÁSYPY Z ARMOVANÝCH ZEMIN Z NAKUPOVANÝCH MATERÁLŮ</t>
  </si>
  <si>
    <t>Vyztužení  strmého svahu systémem armované zeminy - blok z dvouzákrutové šestiúhelníkové sítě -  ocel.síť 8x10, min.2,7mm, včetně povrchové ochrany se zvýšenou odolností proti mechanickému poškození   
vlastní armovací síť je součástí položky 28995  
planimetrováno z příčných řezů a  situace programem autocad</t>
  </si>
  <si>
    <t>((6*2+14*3)+(9*3+15*2))*2,6*3=865,800 [A]</t>
  </si>
  <si>
    <t>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</si>
  <si>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41</t>
  </si>
  <si>
    <t>18110</t>
  </si>
  <si>
    <t>ÚPRAVA PLÁNĚ SE ZHUTNĚNÍM V HORNINĚ TŘ. I</t>
  </si>
  <si>
    <t>úprava pláně v místě plné konstrukce vozovky  
planimetrováno z příčných řezů - viz. kubaturový list a situace</t>
  </si>
  <si>
    <t>8552=8 552,000 [A]</t>
  </si>
  <si>
    <t>položka zahrnuje úpravu pláně včetně vyrovnání výškových rozdílů. Míru zhutnění určuje projekt.</t>
  </si>
  <si>
    <t>42</t>
  </si>
  <si>
    <t>18222</t>
  </si>
  <si>
    <t>ROZPROSTŘENÍ ORNICE VE SVAHU V TL DO 0,15M</t>
  </si>
  <si>
    <t>dovoz a natěžení viz. položka 12573b  
ornice na ohumusování  
planimetrováno z příčných řezů - viz. kubaturový list</t>
  </si>
  <si>
    <t>8786=8 786,000 [A]</t>
  </si>
  <si>
    <t>položka zahrnuje:  
nutné přemístění ornice z dočasných skládek vzdálených do 50m  
rozprostření ornice v předepsané tloušťce ve svahu přes 1:5</t>
  </si>
  <si>
    <t>43</t>
  </si>
  <si>
    <t>18225</t>
  </si>
  <si>
    <t>ROZPROSTŘENÍ ORNICE VE SVAHU V TL DO 0,50M</t>
  </si>
  <si>
    <t>dovoz a natěžení viz. položka 12573b  
ornice na ohumusování ve vyztužením svahu v prům tl.0,3m  
pohledová plocha jednoho bloku (0,9m*3m)*počet bloků</t>
  </si>
  <si>
    <t>ornice ve vyztuženém svahu:(54+57)*0,9*3=299,700 [B]</t>
  </si>
  <si>
    <t>44</t>
  </si>
  <si>
    <t>18241</t>
  </si>
  <si>
    <t>ZALOŽENÍ TRÁVNÍKU RUČNÍM VÝSEVEM</t>
  </si>
  <si>
    <t>viz. položka 18222 :8786=8 786,000 [A]</t>
  </si>
  <si>
    <t>Zahrnuje dodání předepsané travní směsi, její výsev na ornici, zalévání, první pokosení, to vše bez ohledu na sklon terénu</t>
  </si>
  <si>
    <t>45</t>
  </si>
  <si>
    <t>18242</t>
  </si>
  <si>
    <t>ZALOŽENÍ TRÁVNÍKU HYDROOSEVEM NA ORNICI</t>
  </si>
  <si>
    <t>viz. položka 18225 :299,7=299,700 [A]</t>
  </si>
  <si>
    <t>Zahrnuje dodání předepsané travní směsi, hydroosev na ornici, zalévání, první pokosení, to vše bez ohledu na sklon terénu</t>
  </si>
  <si>
    <t>46</t>
  </si>
  <si>
    <t>18247</t>
  </si>
  <si>
    <t>OŠETŘOVÁNÍ TRÁVNÍKU</t>
  </si>
  <si>
    <t>pol.18241 + pol.18242 
8786+299,7=9 085,700 [A]</t>
  </si>
  <si>
    <t>Zahrnuje pokosení se shrabáním, naložení shrabků na dopravní prostředek, s odvozem a se složením, to vše bez ohledu na sklon terénu  
zahrnuje nutné zalití a hnojení</t>
  </si>
  <si>
    <t>47</t>
  </si>
  <si>
    <t>18481</t>
  </si>
  <si>
    <t>OCHRANA STROMŮ BEDNĚNÍM</t>
  </si>
  <si>
    <t>bednění pro ochranu kmenů stromů určených k ochraně v blízkosti stavby, vč.odstranění po stavbě  
bednění z latí výšky 2 m, předpoklad 80ks stromů  
čerpáno se souhlasem TDS</t>
  </si>
  <si>
    <t>80*2=160,000 [A]</t>
  </si>
  <si>
    <t>položka zahrnuje veškerý materiál, výrobky a polotovary, včetně mimostaveništní a vnitrostaveništní dopravy (rovněž přesuny), včetně naložení a složení, případně s uložením</t>
  </si>
  <si>
    <t>Základy</t>
  </si>
  <si>
    <t>48</t>
  </si>
  <si>
    <t>21150</t>
  </si>
  <si>
    <t>SANAČNÍ ŽEBRA Z KAMENIVA</t>
  </si>
  <si>
    <t>výměna podloží pod propustky za nenamrzavý propustný materiál v tl.0,3m  
Kompletní provedení včetně  dopravy z meziskládky, uložení,úprava vhodného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čerpáno se souhlasem TDS</t>
  </si>
  <si>
    <t>kubatury vypočteny z výkresu propustků 
horská vpust v km 4,471:12,5*1,7*0,3=6,375 [A] 
horská vpust v km 4,576:10,7*1,7*0,3=5,457 [B] 
propustek v km 4,620:12*1,92*0,3=6,912 [C] 
propustek v km 4,751:10,5*1,92*0,3=6,048 [D] 
propustek v km 4,970:11*1,92*0,3=6,336 [E] 
propustek v km 5,283:12*1,92*0,3=6,912 [F] 
propustek v km 6,281:11,9*1,92*0,3=6,854 [G] 
propustek v km 6,441:4*0,3*1,7=2,040 [H] 
Celkem: A+B+C+D+E+F+G+H=46,934 [I]</t>
  </si>
  <si>
    <t>položka zahrnuje dodávku předepsaného kameniva, mimostaveništní a vnitrostaveništní dopravu a jeho uložení  
není-li v zadávací dokumentaci uvedeno jinak, jedná se o nakupovaný materiál</t>
  </si>
  <si>
    <t>49</t>
  </si>
  <si>
    <t>21197</t>
  </si>
  <si>
    <t>OPLÁŠTĚNÍ ODVODŇOVACÍCH ŽEBER Z GEOTEXTILIE</t>
  </si>
  <si>
    <t>separační geotextílie  v souladu s TP97, odolnost proti protlačení (CBR test) větší než 2kN, odolnost proti proražení menší než 20 mm, tažnost větší než 10%</t>
  </si>
  <si>
    <t>viz. pol.21263 
(105+49+100+83+45+30+78+65)*2,5=1 387,500 [A]</t>
  </si>
  <si>
    <t>položka zahrnuje dodávku předepsané geotextilie, mimostaveništní a vnitrostaveništní dopravu a její uložení včetně potřebných přesahů (nezapočítávají se do výměry)</t>
  </si>
  <si>
    <t>50</t>
  </si>
  <si>
    <t>21263</t>
  </si>
  <si>
    <t>TRATIVODY KOMPLET Z TRUB Z PLAST HMOT DN DO 150MM</t>
  </si>
  <si>
    <t>trativody DN150 z HDPE SN8   
odečteno ze situace programem autocad</t>
  </si>
  <si>
    <t>105+49+100+83+45+30+78+65=555,000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</si>
  <si>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</si>
  <si>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51</t>
  </si>
  <si>
    <t>21361</t>
  </si>
  <si>
    <t>DRENÁŽNÍ VRSTVY Z GEOTEXTILIE</t>
  </si>
  <si>
    <t>separační geotextílie v souladu s TP97  
odolnost proti protlačení (CBR test) větší než 3kN  
odolnost proti proražení menší než 10 mm  
tažnost větší než 50%  
v místě propustků  
čerpáno se souhlasem TDS</t>
  </si>
  <si>
    <t>kubatury vypočteny z výkresu propustků 
horská vpust v km 4,471:12,5*5,4=67,500 [A] 
horská vpust v km 4,576:10,7*5,4=57,780 [B] 
propustek v km 4,620:12*5,9=70,800 [C] 
propustek v km 4,751:10,5*5,9=61,950 [D] 
propustek v km 4,970:11*5,9=64,900 [E] 
propustek v km 5,283:12*5,9=70,800 [F] 
propustek v km 6,281:11,9*5,9=70,210 [G] 
propustek v km 6,441:4*5,4=21,600 [H] 
Celkem: A+B+C+D+E+F+G+H=485,540 [I]</t>
  </si>
  <si>
    <t>Položka zahrnuje:  
- dodávku předepsané geotextilie (včetně nutných přesahů) pro drenážní vrstvu, včetně mimostaveništní a vnitrostaveništní dopravy  
- provedení drenážní vrstvy předepsaných rozměrů a předepsaného tvaru</t>
  </si>
  <si>
    <t>52</t>
  </si>
  <si>
    <t>272313</t>
  </si>
  <si>
    <t>ZÁKLADY Z PROSTÉHO BETONU DO C16/20</t>
  </si>
  <si>
    <t>podkladní beton C12/15 X0 tl.100mm</t>
  </si>
  <si>
    <t>kubatury vypočteny z výkresu propustků 
horská vpust v km 4,471:1,1*1,4*0,1=0,154 [A] 
horská vpust v km 4,576:1,1*1,4*0,1=0,154 [B] 
propustek v km 4,620:1,7*2,2*0,1=0,374 [C] 
propustek v km 4,751:1,7*2,2*0,1=0,374 [D] 
propustek v km 4,970:0=0,000 [E] 
propustek v km 5,283:1,7*2,2*0,1=0,374 [F] 
propustek v km 6,281:1,6*1,6*0,1=0,256 [G] 
propustek v km 6,441:0=0,000 [H] 
uliční vpusti jejich přípojky a kanal.šachty:0,1*0,7*0,7*8+2*1,6*1,6*0,1=0,904 [I] 
Celkem: A+B+C+D+E+F+G+H+I=2,590 [J]</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</si>
  <si>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</si>
  <si>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53</t>
  </si>
  <si>
    <t>272314</t>
  </si>
  <si>
    <t>ZÁKLADY Z PROSTÉHO BETONU DO C25/30</t>
  </si>
  <si>
    <t>propustky - bet.základ z C25/30 XF3</t>
  </si>
  <si>
    <t>kubatury vypočteny z výkresu propustků 
horská vpust v km 4,471:0,8*0,7*0,4=0,224 [A] 
horská vpust v km 4,576:0,8*0,7*0,4=0,224 [B] 
propustek v km 4,620:1,1*1,05*0,4=0,462 [C] 
propustek v km 4,751:1,1*1,05*0,4=0,462 [D] 
propustek v km 4,970:2*0,8*1,05*0,4=0,672 [E] 
propustek v km 5,283:0,8*1,05*0,4=0,336 [F] 
propustek v km 6,281:1,7*1,1*0,4+1*1,1*0,25*2=1,298 [G] 
propustek v km 6,441:1,7*1,3*0,4+1,3*1*0,25*2=1,534 [H] 
Celkem: A+B+C+D+E+F+G+H=5,212 [I]</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</si>
  <si>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</si>
  <si>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54</t>
  </si>
  <si>
    <t>272315</t>
  </si>
  <si>
    <t>ZÁKLADY Z PROSTÉHO BETONU DO C30/37</t>
  </si>
  <si>
    <t>betonový práh u kamenné dlažby  
beton C30/37 XF4</t>
  </si>
  <si>
    <t>kubatury vypočteny z výkresu propustků 
horská vpust v km 4,471:0,25*0,6*3,9+2*1,7*0,25=1,435 [A] 
horská vpust v km 4,576:0,4*0,5*1,5=0,300 [B] 
propustek v km 4,620:0,25*1,2*6+1,9*0,25=2,275 [C] 
propustek v km 4,751:0,25*1,2*6+1,6*0,25=2,200 [D] 
propustek v km 4,970:0,25*(1,7*2+1,8)=1,300 [E] 
propustek v km 5,283:0,25*2*2=1,000 [F] 
propustek v km 6,281:0=0,000 [G] 
propustek v km 6,441:0=0,000 [H] 
Celkem: A+B+C+D+E+F+G+H=8,510 [I]</t>
  </si>
  <si>
    <t>55</t>
  </si>
  <si>
    <t>28995</t>
  </si>
  <si>
    <t>KOTEVNÍ SÍTĚ PRO GABIONY A ARMOVANÉ ZEMINY</t>
  </si>
  <si>
    <t>Vyztužení  strmého svahu systémem armované zeminy - blok z dvouzákrutové šestiúhelníkové sítě -  ocel.síť 8x10, min.2,7mm, včetně povrchové ochrany se zvýšenou odolností proti mechanickému poškození   
planimetrováno z příčných řezů a  situace programem autocad</t>
  </si>
  <si>
    <t>((6*2+14*3)+(9*3+15*2))*4,6*3=1 531,800 [A]</t>
  </si>
  <si>
    <t>Položka zahrnuje:  
- dodávku předepsané kotevní sítě  
- úpravu, očištění a ochranu podkladu  
- přichycení k podkladu, případně zatížení  
- úpravy spojů a zajištění okrajů  
- nutné přesahy  
- mimostaveništní a vnitrostaveništní dopravu</t>
  </si>
  <si>
    <t>56</t>
  </si>
  <si>
    <t>289972</t>
  </si>
  <si>
    <t>OPLÁŠTĚNÍ (ZPEVNĚNÍ) Z GEOMŘÍŽOVIN</t>
  </si>
  <si>
    <t>zpevnění podloží pod vyztuženými svahu - dvouosou výztužnou geomříží z plastických hmot  
planimetrováno z příčných řezů a  situace programem autocad</t>
  </si>
  <si>
    <t>60*4+70*4=520,000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</si>
  <si>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</si>
  <si>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Svislé konstrukce</t>
  </si>
  <si>
    <t>57</t>
  </si>
  <si>
    <t>311325</t>
  </si>
  <si>
    <t>ZDI A STĚNY PODP A VOL ZE ŽELEZOBET DO C30/37</t>
  </si>
  <si>
    <t>propustky - vtokové objekty ze železobetonu z C30/37 XF4</t>
  </si>
  <si>
    <t>kubatury vypočteny z výkresu propustků 
propustek v km 4,620:0,25*(1,5*1,2+2*2*2,15+2,15*2*1)+0,25*2*1,5=4,425 [A] 
propustek v km 4,751:0,25*2,05*(2*2+2*1)+0,25*2*1,5=3,825 [B] 
propustek v km 5,283:0,25*(1,5*1,6+2*2,75+2*2,15+2,15*2*1)+0,25*2*1,5=4,875 [C] 
Celkem: A+B+C=13,125 [D]</t>
  </si>
  <si>
    <t>58</t>
  </si>
  <si>
    <t>311366</t>
  </si>
  <si>
    <t>VÝZTUŽ ZDÍ A STĚN PODP A VOL Z KARI-SÍTÍ</t>
  </si>
  <si>
    <t>propustky - vtokové objekty - vyztužení 2vrstvy karisítí (0,15t na 1m3)</t>
  </si>
  <si>
    <t>kubatury vypočteny z výkresu propustků 
propustek v km 4,620:(0,25*(1,5*1,2+2*2*2,15+2,15*2*1)+0,25*2*1,5)*0,15=0,664 [A] 
propustek v km 4,751:(0,25*2,05*(2*2+2*1)+0,25*2*1,5)*0,15=0,574 [B] 
propustek v km 5,283:(0,25*(1,5*1,6+2*2,75+2*2,15+2,15*2*1)+0,25*2*1,5)*0,15=0,731 [C] 
Celkem: A+B+C=1,969 [D]</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</si>
  <si>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</si>
  <si>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</si>
  <si>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59</t>
  </si>
  <si>
    <t>431314</t>
  </si>
  <si>
    <t>SCHODIŠŤ KONSTR Z PROST BETONU DO C25/30</t>
  </si>
  <si>
    <t>vybetonování dvou stupňů schodiště z bet. C25/30 XF3  
z důvodu různé výškové úrovně vozovky a stáv. vstupu do sklepa</t>
  </si>
  <si>
    <t>planimetrováno ze situace a příčného řezu: 
1,2*0,3*0,15+1,2*0,6*0,45=0,378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</si>
  <si>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</si>
  <si>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60</t>
  </si>
  <si>
    <t>451314</t>
  </si>
  <si>
    <t>PODKLADNÍ A VÝPLŇOVÉ VRSTVY Z PROSTÉHO BETONU C25/30</t>
  </si>
  <si>
    <t>beton pod kamennou dlažbu  C20/25n - XF3 tl. 100 mm  
planimetrováno z výkresu propustku programem autocad</t>
  </si>
  <si>
    <t>kubatury vypočteny z výkresu propustků 
horská vpust v km 4,471:2,05*4,2*0,1+2,5*1,5*0,1=1,236 [A] 
horská vpust v km 4,576:0,9*4,2*0,1+3,15*1,5*0,1=0,851 [B] 
propustek v km 4,620:1,5*1,5*0,1+2,5*5,8*0,1=1,675 [C] 
propustek v km 4,751:1,8*1,5*0,1+2,5*3,5*0,1=1,145 [D] 
propustek v km 4,970:3*3,5*0,1+(2*3+3,5*2)*0,1=2,350 [E] 
propustek v km 5,283:1,6*1,5*0,1+(3*1,9+2,2*1,5)*0,1=1,140 [F] 
propustek v km 6,281:1,7*2*0,1+1*1,2*0,1=0,460 [G] 
propustek v km 6,441:1,5*0,8*0,1+1*1,2*0,1=0,240 [H] 
uliční vpusti jejich přípojky a kanal.šachty:0=0,000 [I] 
Celkem: A+B+C+D+E+F+G+H+I=9,097 [J]</t>
  </si>
  <si>
    <t>61</t>
  </si>
  <si>
    <t>45152</t>
  </si>
  <si>
    <t>PODKLADNÍ A VÝPLŇOVÉ VRSTVY Z KAMENIVA DRCENÉHO</t>
  </si>
  <si>
    <t>podsyp propustků ze ŠD fr. 0/22, včetně hutnění   
Kompletní provedení včetně  nákupu a dodávky, včetně všech souvisejících prací (např.natěžení, dopravy, uložení,úprava, hutnění, atp.).  
Veškeré práce a použitý materiál musí být odsouhlasen TDS</t>
  </si>
  <si>
    <t>kubatury vypočteny z výkresu propustků 
horská vpust v km 4,471:12,5*1,7*0,2=4,250 [A] 
horská vpust v km 4,576:10,7*1,7*0,2=3,638 [B] 
propustek v km 4,620:12*1,92*0,2=4,608 [C] 
propustek v km 4,751:10,5*1,92*0,2=4,032 [D] 
propustek v km 4,970:11*1,92*0,2=4,224 [E] 
propustek v km 5,283:12*1,92*0,2=4,608 [F] 
propustek v km 6,281:11,9*1,92*0,2=4,570 [G] 
propustek v km 6,441:4*0,2*1,7=1,360 [H] 
uliční vpusti - přípojky :0,15*0,6*(6+6+15+18+9)=4,860 [I] 
podsyp u vyztužených svahů:(60+70)*1,3=169,000 [J] 
Celkem: A+B+C+D+E+F+G+H+I+J=205,150 [K]</t>
  </si>
  <si>
    <t>62</t>
  </si>
  <si>
    <t>46251</t>
  </si>
  <si>
    <t>ZÁHOZ Z LOMOVÉHO KAMENE</t>
  </si>
  <si>
    <t>opevnění svahu břehu toku Labe vč. paty kamenným záhozem (kámen 50-200kg)  
 výpočet z výkresu propustku v km 4,970</t>
  </si>
  <si>
    <t>kubatury vypočteny z vz.řezu a situace 
2,7*4=10,800 [A]</t>
  </si>
  <si>
    <t>položka zahrnuje:  
- dodávku a zához lomového kamene předepsané frakce včetně mimostaveništní a vnitrostaveništní dopravy  
není-li v zadávací dokumentaci uvedeno jinak, jedná se o nakupovaný materiál</t>
  </si>
  <si>
    <t>63</t>
  </si>
  <si>
    <t>465512</t>
  </si>
  <si>
    <t>DLAŽBY Z LOMOVÉHO KAMENE NA MC</t>
  </si>
  <si>
    <t>kamenná dlažba tl. 200 mm do bet. lože C20/25n (pol.451314)  
výplň spár. hmotou (MC25) s odolností XF4</t>
  </si>
  <si>
    <t>kubatury vypočteny z výkresu propustků 
horská vpust v km 4,471:2,05*4,2*0,2+2,5*1,5*0,2=2,472 [A] 
horská vpust v km 4,576:0,9*4,2*0,2+3,15*1,5*0,2=1,701 [B] 
propustek v km 4,620:1,5*1,5*0,2+2,5*5,8*0,2=3,350 [C] 
propustek v km 4,751:1,8*1,5*0,2+2,5*3,5*0,2=2,290 [D] 
propustek v km 4,970:3*3,5*0,2+(2*3+3,5*2)*0,2=4,700 [E] 
propustek v km 5,283:1,6*1,5*0,2+(3*1,9+2,2*1,5)*0,2=2,280 [F] 
propustek v km 6,281:1,7*2*0,2+1*1,2*0,2=0,920 [G] 
propustek v km 6,441:1,5*0,8*0,2+1*1,2*0,2=0,480 [H] 
uliční vpusti jejich přípojky a kanal.šachty:0=0,000 [I] 
Celkem: A+B+C+D+E+F+G+H+I=18,193 [J]</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</si>
  <si>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</si>
  <si>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</si>
  <si>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64</t>
  </si>
  <si>
    <t>56333</t>
  </si>
  <si>
    <t>VOZOVKOVÉ VRSTVY ZE ŠTĚRKODRTI TL. DO 150MM</t>
  </si>
  <si>
    <t>ŠD (fr.0/32) TL.min.150mm, ČSN 736126-1  
planimetrováno ze situace a vzor. př. řezů programem autocad</t>
  </si>
  <si>
    <t>nová vozovka v celé šířce:(980+990+440)*1,1+(980+990+440)*1,3=5 784,000 [A] 
v místech vyztužených svahů: 2,5*(60+70)+3,4*(60+70)=767,000 [B] 
v místech sanace krajnic:(325+240+525+17+79+160+60+143+25+495+65)*1,5+(325+240+525+17+79+160+60+143+25+495+65)*1,8=7 042,200 [C] 
v místech propustků, vpustí a jejich přípojek a šachet:(7*3*6+1,2*1,2*8+0,6*(6+6+15+18+9)+2*2*2)*2=355,840 [D] 
v místech odláždění:105+38+18=161,000 [E] 
Celkem: A+B+C+D+E=14 110,040 [F]</t>
  </si>
  <si>
    <t>- dodání kameniva předepsané kvality a zrnitosti  
- rozprostření a zhutnění vrstvy v předepsané tloušťce  
- zřízení vrstvy bez rozlišení šířky, pokládání vrstvy po etapách  
- nezahrnuje postřiky, nátěry</t>
  </si>
  <si>
    <t>65</t>
  </si>
  <si>
    <t>567303</t>
  </si>
  <si>
    <t>VRSTVY PRO OBNOVU A OPRAVY ZE ŠTĚRKODRTI</t>
  </si>
  <si>
    <t>podsyp ze štěrkodrti v tl.150mm v místě doplnění silničních obrub  
planimetrováno ze situace a př. řezů programem autocad</t>
  </si>
  <si>
    <t>(135+52)*0,15+(105+80+82)*0,5*0,15+(25+7)*0,5*0,15=50,475 [A]</t>
  </si>
  <si>
    <t>66</t>
  </si>
  <si>
    <t>567401</t>
  </si>
  <si>
    <t>VRSTVY PRO OBNOVU A OPRAVY Z ASF CEM BETONU</t>
  </si>
  <si>
    <t>odborná kontrola povrchu po odfrézování a upřesnění ploch k lokálním sanacím  
sanace bude provedena v závislosti na druhu trhliny dle TP115 (ACL16+)  
fakturováno dle skutečnosti na stavbě  
čerpáno se souhlasem TD a objednatele</t>
  </si>
  <si>
    <t>(17352-6032,12)*0,3*0,05=169,798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</si>
  <si>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</si>
  <si>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67</t>
  </si>
  <si>
    <t>56963</t>
  </si>
  <si>
    <t>ZPEVNĚNÍ KRAJNIC Z RECYKLOVANÉHO MATERIÁLU TL DO 150MM</t>
  </si>
  <si>
    <t>frézovaný materiál - recyklát tl.150mm (pouze kvalitativní třída ZAS-T1)  
včetně dovozu z meziskládky  
planimetrováno ze situace programem autocad</t>
  </si>
  <si>
    <t>svodidla:(802+68)*0,5=435,000 [A] 
směrové sloupky:(80+325+140+95+85+1220+1160)*0,75=2 328,750 [B] 
Celkem: A+B=2 763,750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</si>
  <si>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</si>
  <si>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68</t>
  </si>
  <si>
    <t>572123</t>
  </si>
  <si>
    <t>INFILTRAČNÍ POSTŘIK Z EMULZE DO 1,0KG/M2</t>
  </si>
  <si>
    <t>PI-C (C65 B 5) 0.8 kg/m2  
ČSN 736129, ČSN EN 13808  
planimetrováno ze situace a vzor. př. řezů programem autocad</t>
  </si>
  <si>
    <t>nová vozovka v celé šířce:(980+990+440)*1,06=2 554,600 [A] 
v místech vyztužených svahů: 2,4*(60+70)=312,000 [B] 
v místech sanace krajnic:(325+240+525+17+79+160+60+143+25+495+65)*1,4=2 987,600 [C] 
v místech propustků, vpustí a jejich přípojek a šachet:7*3*6+1,2*1,2*8+0,6*(6+6+15+18+9)+2*2*2=177,920 [D] 
Celkem: A+B+C+D=6 032,120 [E]</t>
  </si>
  <si>
    <t>- dodání všech předepsaných materiálů pro postřiky v předepsaném množství  
- provedení dle předepsaného technologického předpisu  
- zřízení vrstvy bez rozlišení šířky, pokládání vrstvy po etapách  
- úpravu napojení, ukončení</t>
  </si>
  <si>
    <t>69</t>
  </si>
  <si>
    <t>572213</t>
  </si>
  <si>
    <t>SPOJOVACÍ POSTŘIK Z EMULZE DO 0,5KG/M2</t>
  </si>
  <si>
    <t>spoj.postřik z kationaktivní asf.emulze 0,30kg/m2 resp.0,40kg/m2 PS-C, ČSN 736129 po vyštěpení  
planimetrováno ze situace a vzor. př. řezů programem autocad</t>
  </si>
  <si>
    <t>asf.emulze 0,30kg/m2: 17564*1,03-158,75=17 932,170 [A] 
 asf.emulze 0,40kg/m2: 17564*1,06-65=18 552,840 [B] 
Celkem: A+B=36 485,010 [C]</t>
  </si>
  <si>
    <t>70</t>
  </si>
  <si>
    <t>57475</t>
  </si>
  <si>
    <t>VOZOVKOVÉ VÝZTUŽNÉ VRSTVY Z GEOMŘÍŽOVINY</t>
  </si>
  <si>
    <t>výztužná geomříž š..2,0m ze skelných vláken potažených elastomerem s pevností min.100kN/m  
na rozhraní stávající a nové vozovky, kdy dochází k rozšíření o více jak 0,5m  
km 4,350 - 4,400 vpravo, km 5,410 - 5,475 vlevo, km 5,450 - 5,475 vpravo, km 6,190  - 6,210 vlevo, km 6,300 - 6,335 vlevo  
planimetrováno z příčných řezů a situace programem autocad</t>
  </si>
  <si>
    <t>v místě rozšíření vozovky ve směrovém oblouku:2*(50+65+25+20+35)=390,000 [B]</t>
  </si>
  <si>
    <t>- dodání geomříže v požadované kvalitě a v množství včetně přesahů (přesahy započteny v jednotkové ceně)  
- očištění podkladu  
- pokládka geomříže dle předepsaného technologického předpisu</t>
  </si>
  <si>
    <t>71</t>
  </si>
  <si>
    <t>574A44</t>
  </si>
  <si>
    <t>ASFALTOVÝ BETON PRO OBRUSNÉ VRSTVY ACO 11+, 11S TL. 50MM</t>
  </si>
  <si>
    <t>asfaltová obrusná vrstva ACO 11+ 50/70, ČSN EN 13108-1  
planimetrováno ze situace  programem autocad</t>
  </si>
  <si>
    <t>17564-158,75=17 405,250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</si>
  <si>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</si>
  <si>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72</t>
  </si>
  <si>
    <t>574C66</t>
  </si>
  <si>
    <t>ASFALTOVÝ BETON PRO LOŽNÍ VRSTVY ACL 16+, 16S TL. 70MM</t>
  </si>
  <si>
    <t>asfaltová ložná vrstva ACL 16+ 50/70, ČSN EN 13108-1  
planimetrováno ze situace programem autocad</t>
  </si>
  <si>
    <t>17564*1,03-65=18 025,920 [A]</t>
  </si>
  <si>
    <t>73</t>
  </si>
  <si>
    <t>574E46</t>
  </si>
  <si>
    <t>ASFALTOVÝ BETON PRO PODKLADNÍ VRSTVY ACP 16+, 16S TL. 50MM</t>
  </si>
  <si>
    <t>asfaltová podkladní vrstva ACP 16+ 50/70, ČSN EN 13108-1  
planimetrováno ze situace a vzor. př. řezů programem autocad</t>
  </si>
  <si>
    <t>74</t>
  </si>
  <si>
    <t>57621</t>
  </si>
  <si>
    <t>POSYP KAMENIVEM DRCENÝM 5KG/M2</t>
  </si>
  <si>
    <t>posyp kamenivem frakce 2/4 3.0 kg/m2  
planimetrováno ze situace a vzor. př. řezů programem autocad</t>
  </si>
  <si>
    <t>- dodání kameniva předepsané kvality a zrnitosti  
- posyp předepsaným množstvím</t>
  </si>
  <si>
    <t>75</t>
  </si>
  <si>
    <t>58222</t>
  </si>
  <si>
    <t>DLÁŽDĚNÉ KRYTY Z DROBNÝCH KOSTEK DO LOŽE Z MC</t>
  </si>
  <si>
    <t>čtyřřádek ze žul. kostek podél sil.obrub a ostrůvek - přejízdná část  
vč. bet lože z C20/25n XF3  
včetně spárovací hmoty s odolností XF4  
planimetrováno ze situace</t>
  </si>
  <si>
    <t>0,5*(105+80+82)+20=153,500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</si>
  <si>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</si>
  <si>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76</t>
  </si>
  <si>
    <t>582611</t>
  </si>
  <si>
    <t>KRYTY Z BETON DLAŽDIC SE ZÁMKEM ŠEDÝCH TL 60MM DO LOŽE Z KAM</t>
  </si>
  <si>
    <t>ostrůvek - nepřejízdná část a odláždění mezi komunikací a stáv. zárubní zdí a stáv. budovou v km 4,230 - 4,345  
v místech stáv. prostupů zárubní zdi nebude odláždění provedeno, bude zde vložen kabelový žlab (TK žlab), aby bylo zajištěno odvodnění rubu zdi  
vč. lože z HDK  
 planimetrováno ze situace programem autocad</t>
  </si>
  <si>
    <t>105+38+18-5=156,000 [A]</t>
  </si>
  <si>
    <t>77</t>
  </si>
  <si>
    <t>58261A</t>
  </si>
  <si>
    <t>KRYTY Z BETON DLAŽDIC SE ZÁMKEM BAREV RELIÉF TL 60MM DO LOŽE Z KAM</t>
  </si>
  <si>
    <t>ostrůvek - nepřejízdná část  
vč. lože z HDK   
planimetrováno ze situace programem autocad</t>
  </si>
  <si>
    <t>Úpravy povrchů, podlahy, výplně otvorů</t>
  </si>
  <si>
    <t>78</t>
  </si>
  <si>
    <t>626112</t>
  </si>
  <si>
    <t>REPROFILACE PODHLEDŮ, SVISLÝCH PLOCH SANAČNÍ MALTOU JEDNOVRST TL 20MM</t>
  </si>
  <si>
    <t>sanace vtoku a výtoku propustku v km 6,488 a propustku v km 6,512  
odečteno ze situace programem autocad</t>
  </si>
  <si>
    <t>2,2*2*4+2,7*2,5*2+4,6*2,5*2+4*1,5*2=66,100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</si>
  <si>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</si>
  <si>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79</t>
  </si>
  <si>
    <t>626212</t>
  </si>
  <si>
    <t>REPROFILACE VODOROVNÝCH PLOCH SHORA SANAČNÍ MALTOU JEDNOVRST TL 20MM</t>
  </si>
  <si>
    <t>4*0,5*2+2,2*2,2+2,7*4,6=21,260 [A]</t>
  </si>
  <si>
    <t>80</t>
  </si>
  <si>
    <t>62745</t>
  </si>
  <si>
    <t>SPÁROVÁNÍ STARÉHO ZDIVA CEMENTOVOU MALTOU</t>
  </si>
  <si>
    <t>sanace (spárování) stávající kamenné zdi v km 4,525 - 4,601 sanační maltou</t>
  </si>
  <si>
    <t>76*2=152,000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</si>
  <si>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</si>
  <si>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Přidružená stavební výroba</t>
  </si>
  <si>
    <t>81</t>
  </si>
  <si>
    <t>702111</t>
  </si>
  <si>
    <t>KABELOVÝ ŽLAB ZEMNÍ VČETNĚ KRYTU SVĚTLÉ ŠÍŘKY DO 120 MM</t>
  </si>
  <si>
    <t>v místech stáv. prostupů zárubní zdi nebude odláždění provedeno, bude zde vložen kabelový žlab( TK žlab), aby bylo zajištěno odvodnění rubu zdi  
planimetrováno ze situace programem autocad, fakturováno dle skutečnosti na stavbě  
včetně bet. lože</t>
  </si>
  <si>
    <t>12=12,000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</si>
  <si>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</si>
  <si>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82</t>
  </si>
  <si>
    <t>711111</t>
  </si>
  <si>
    <t>IZOLACE BĚŽNÝCH KONSTRUKCÍ PROTI ZEMNÍ VLHKOSTI ASFALTOVÝMI NÁTĚRY</t>
  </si>
  <si>
    <t>vtokové objekty propustků  
1xALP+2xALN</t>
  </si>
  <si>
    <t>vypočteno z výkresu propustků 
propustek v km 4,620:1,5*1,2+2*2*2,15+2,15*2*1=14,700 [A] 
propustek v km 4,751:2,05*(2*2+2*1)=12,300 [B] 
propustek v km 5,283:1,5*1,6+2*2,75+2*2,15+2,15*2*1=16,500 [C] 
Celkem: A+B+C=43,500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</si>
  <si>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</si>
  <si>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Potrubí</t>
  </si>
  <si>
    <t>83</t>
  </si>
  <si>
    <t>87433</t>
  </si>
  <si>
    <t>POTRUBÍ Z TRUB PLASTOVÝCH ODPADNÍCH DN DO 150MM</t>
  </si>
  <si>
    <t>přípojka UV vpusti DN150  
vč. tvarovek, odbočných tvarovek popř. navrtávacích tvarovek</t>
  </si>
  <si>
    <t>6+6+15+18+9=54,000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</si>
  <si>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</si>
  <si>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84</t>
  </si>
  <si>
    <t>87446</t>
  </si>
  <si>
    <t>POTRUBÍ Z TRUB PLASTOVÝCH ODPADNÍCH DN DO 400MM</t>
  </si>
  <si>
    <t>horské vpusti z plastových trub DN 400 HDPE SN12  vč.propojení trub a seřezání ve sklonu svahu</t>
  </si>
  <si>
    <t>HV1,HV2:12,5+10=22,500 [A]</t>
  </si>
  <si>
    <t>85</t>
  </si>
  <si>
    <t>894158</t>
  </si>
  <si>
    <t>ŠACHTY KANALIZAČNÍ Z BETON DÍLCŮ NA POTRUBÍ DN DO 600MM</t>
  </si>
  <si>
    <t>- celoprefabrikované betonové šachta, vč.poklopu - šachta Š1, Š2  a vtok propustku v km 6,281  
- komplet, vč. montáže</t>
  </si>
  <si>
    <t>2+1=3,000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</si>
  <si>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</si>
  <si>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86</t>
  </si>
  <si>
    <t>89712</t>
  </si>
  <si>
    <t>VPUSŤ KANALIZAČNÍ ULIČNÍ KOMPLETNÍ Z BETONOVÝCH DÍLCŮ</t>
  </si>
  <si>
    <t>UV včetně mříže D400  
- komplet</t>
  </si>
  <si>
    <t>8=8,000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</si>
  <si>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</si>
  <si>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87</t>
  </si>
  <si>
    <t>89722</t>
  </si>
  <si>
    <t>VPUSŤ KANALIZAČNÍ HORSKÁ KOMPLETNÍ Z BETON DÍLCŮ</t>
  </si>
  <si>
    <t>horské vpusti HV1 (km 4,471) a HV2 (km 4,576)  
včetně mříže (C250) a nátěru proti zemní vlhkosti</t>
  </si>
  <si>
    <t>88</t>
  </si>
  <si>
    <t>899123</t>
  </si>
  <si>
    <t>MŘÍŽE Z KOMPOZITU SAMOSTATNÉ</t>
  </si>
  <si>
    <t>mříže na vtokové a výtokové objekty u propustků  
včetně rámu a jeho osazení do vtok. výtok objektu</t>
  </si>
  <si>
    <t>3+2=5,000 [A]</t>
  </si>
  <si>
    <t>Položka zahrnuje dodávku a osazení předepsané mříže včetně rámu</t>
  </si>
  <si>
    <t>89</t>
  </si>
  <si>
    <t>89915</t>
  </si>
  <si>
    <t>STUPADLA (A POD)</t>
  </si>
  <si>
    <t>stupadla do vtokových objektů u propustků  
vypočteno z výkresu propustků</t>
  </si>
  <si>
    <t>3+3+4=10,000 [A]</t>
  </si>
  <si>
    <t>- Položka zahrnuje veškerý materiál, výrobky a polotovary, včetně mimostaveništní a vnitrostaveništní dopravy (rovněž přesuny), včetně naložení a složení,případně s uložením.</t>
  </si>
  <si>
    <t>90</t>
  </si>
  <si>
    <t>89921</t>
  </si>
  <si>
    <t>VÝŠKOVÁ ÚPRAVA POKLOPŮ</t>
  </si>
  <si>
    <t>odečteno ze situace programem autocad</t>
  </si>
  <si>
    <t>- položka výškové úpravy zahrnuje všechny nutné práce a materiály pro zvýšení nebo snížení zařízení (včetně nutné úpravy stávajícího povrchu vozovky nebo chodníku).</t>
  </si>
  <si>
    <t>91</t>
  </si>
  <si>
    <t>89922</t>
  </si>
  <si>
    <t>VÝŠKOVÁ ÚPRAVA MŘÍŽÍ</t>
  </si>
  <si>
    <t>92</t>
  </si>
  <si>
    <t>89923</t>
  </si>
  <si>
    <t>VÝŠKOVÁ ÚPRAVA KRYCÍCH HRNCŮ</t>
  </si>
  <si>
    <t>Ostatní konstrukce a práce</t>
  </si>
  <si>
    <t>93</t>
  </si>
  <si>
    <t>9113A1</t>
  </si>
  <si>
    <t>SVODIDLO OCEL SILNIČ JEDNOSTR, ÚROVEŇ ZADRŽ N1, N2 - DODÁVKA A MONTÁŽ</t>
  </si>
  <si>
    <t>úroveň zadržení N2 (s prac. šířkou 1,3m),   
kompletní dle schválených technických podmínek, vč. náběhů a všech napojení</t>
  </si>
  <si>
    <t>určeno ze situací  
56+134+156+62+52+342=802,000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</si>
  <si>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</si>
  <si>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94</t>
  </si>
  <si>
    <t>9113A3</t>
  </si>
  <si>
    <t>SVODIDLO OCEL SILNIČ JEDNOSTR, ÚROVEŇ ZADRŽ N1, N2 - DEMONTÁŽ S PŘESUNEM</t>
  </si>
  <si>
    <t>odstranění stávajících jednostranných svodidel, likvidace zhotovitelem na skládku včetně poplatku</t>
  </si>
  <si>
    <t>měřeno ze zaměření stávajícího stavu programem autocad  
156+24+20+134+56=390,000 [A]</t>
  </si>
  <si>
    <t>položka zahrnuje:  
- demontáž a odstranění zařízení  
- jeho odvoz na předepsané místo</t>
  </si>
  <si>
    <t>95</t>
  </si>
  <si>
    <t>9113B1</t>
  </si>
  <si>
    <t>SVODIDLO OCEL SILNIČ JEDNOSTR, ÚROVEŇ ZADRŽ H1 -DODÁVKA A MONTÁŽ</t>
  </si>
  <si>
    <t>úroveň zadržení H1,   
kompletní dle schválených technických podmínek, vč. náběhů a všech napojení</t>
  </si>
  <si>
    <t>určeno ze situací  
20+16+20+12=68,000 [A]</t>
  </si>
  <si>
    <t>96</t>
  </si>
  <si>
    <t>91228</t>
  </si>
  <si>
    <t>SMĚROVÉ SLOUPKY Z PLAST HMOT VČETNĚ ODRAZNÉHO PÁSKU</t>
  </si>
  <si>
    <t>Z11a.b  
Z11c,d (Z11g) - 12ks  v místě sjezdů  
včetně ocelového trnu</t>
  </si>
  <si>
    <t>Z11a,b:10+6+4+3+6+12+1+3+2+3+7+2+2+15+15+3+3+3+3+12+12+15+15+4+4=165,000 [A] 
Z11c,d:2+2+2+2+2+2=12,000 [B] 
Celkem: A+B=177,000 [C]</t>
  </si>
  <si>
    <t>položka zahrnuje:  
- dodání a osazení sloupku včetně nutných zemních prací  
- vnitrostaveništní a mimostaveništní doprava  
- odrazky plastové nebo z retroreflexní fólie</t>
  </si>
  <si>
    <t>97</t>
  </si>
  <si>
    <t>912283</t>
  </si>
  <si>
    <t>SMĚROVÉ SLOUPKY Z PLAST HMOT - DEMONTÁŽ A ODVOZ</t>
  </si>
  <si>
    <t>včetně odvozu, uložení a poplatku na skládku</t>
  </si>
  <si>
    <t>odstranění směrových sloupků:   30+6+24+8+30=98,000 [A]</t>
  </si>
  <si>
    <t>položka zahrnuje demontáž stávajícího sloupku, jeho odvoz do skladu nebo na skládku</t>
  </si>
  <si>
    <t>98</t>
  </si>
  <si>
    <t>91267</t>
  </si>
  <si>
    <t>ODRAZKY NA SVODIDLA</t>
  </si>
  <si>
    <t>odečteno ze situace  
osazení vstřícně se směrovým sloupkem</t>
  </si>
  <si>
    <t>29+8+5+12=54,000 [A]</t>
  </si>
  <si>
    <t>- kompletní dodávka se všemi pomocnými a doplňujícími pracemi a součástmi</t>
  </si>
  <si>
    <t>99</t>
  </si>
  <si>
    <t>91297</t>
  </si>
  <si>
    <t>DOPRAVNÍ ZRCADLO</t>
  </si>
  <si>
    <t>demontáž stávajícího dopravního zrcadla, odvoz do skladu a opětovná montáž na konci stavby ve stejném místě  
viz. situace DZ</t>
  </si>
  <si>
    <t>položka zahrnuje:  
- dodání a osazení zrcadla včetně nutných zemních prací  
- předepsaná povrchová úprava  
- vnitrostaveništní a mimostaveništní doprava  
- odrazky plastové nebo z retroreflexní fólie.</t>
  </si>
  <si>
    <t>100</t>
  </si>
  <si>
    <t>914131</t>
  </si>
  <si>
    <t>DOPRAVNÍ ZNAČKY ZÁKLADNÍ VELIKOSTI OCELOVÉ FÓLIE TŘ 2 - DODÁVKA A MONTÁŽ</t>
  </si>
  <si>
    <t>osazení nového DZ,   
vypočteno ze situace DZ</t>
  </si>
  <si>
    <t>46=46,000 [A]</t>
  </si>
  <si>
    <t>položka zahrnuje:  
- dodávku a montáž značek v požadovaném provedení</t>
  </si>
  <si>
    <t>101</t>
  </si>
  <si>
    <t>914133</t>
  </si>
  <si>
    <t>DOPRAVNÍ ZNAČKY ZÁKLADNÍ VELIKOSTI OCELOVÉ FÓLIE TŘ 2 - DEMONTÁŽ</t>
  </si>
  <si>
    <t>demontáž stáv.DZ  
včetně odvozu, uložení na skládku a včetně poplatku  
vypočteno ze zaměření stáv.stavu</t>
  </si>
  <si>
    <t>65=65,000 [A]</t>
  </si>
  <si>
    <t>Položka zahrnuje odstranění, demontáž a odklizení materiálu s odvozem na předepsané místo</t>
  </si>
  <si>
    <t>102</t>
  </si>
  <si>
    <t>914521</t>
  </si>
  <si>
    <t>DOPRAV ZNAČ VELKOPLOŠ OCEL LAMELY FÓLIE TŘ 2 - DOD A MONT</t>
  </si>
  <si>
    <t>3*3,5+4*3,5=24,500 [A]</t>
  </si>
  <si>
    <t>103</t>
  </si>
  <si>
    <t>914527</t>
  </si>
  <si>
    <t>DOPR ZNAČ VELKOPL OCEL LAMELY FÓLIE TŘ 2 - DEMONT Z PORTÁLU</t>
  </si>
  <si>
    <t>položka zahrnuje:  
- odstranění, demontáž a odklizení materiálu s odvozem na předepsané místo  
- pomocné konstrukce (lešení, zdvíhací plošina)</t>
  </si>
  <si>
    <t>104</t>
  </si>
  <si>
    <t>914711</t>
  </si>
  <si>
    <t>STÁLÁ DOPRAV ZAŘÍZ Z3 OCEL DODÁVKA A MONTÁŽ</t>
  </si>
  <si>
    <t>7*2+7*2=28,000 [A]</t>
  </si>
  <si>
    <t>105</t>
  </si>
  <si>
    <t>914921</t>
  </si>
  <si>
    <t>SLOUPKY A STOJKY DOPRAVNÍCH ZNAČEK Z OCEL TRUBEK DO PATKY - DODÁVKA A MONTÁŽ</t>
  </si>
  <si>
    <t>pro nové značky: 32+14=46,000 [A]</t>
  </si>
  <si>
    <t>položka zahrnuje:  
- sloupky a upevňovací zařízení včetně jejich osazení (betonová patka, zemní práce)</t>
  </si>
  <si>
    <t>106</t>
  </si>
  <si>
    <t>914923</t>
  </si>
  <si>
    <t>SLOUPKY A STOJKY DZ Z OCEL TRUBEK DO PATKY DEMONTÁŽ</t>
  </si>
  <si>
    <t>včetně odvozu a uložení na skládku, včetně poplatku  
demontáž stáv. DZ,   
vypočteno ze zaměření stáv.stavu</t>
  </si>
  <si>
    <t>pro stáv.značky: 40=40,000 [A]</t>
  </si>
  <si>
    <t>107</t>
  </si>
  <si>
    <t>914981</t>
  </si>
  <si>
    <t>SLOUPKY A STOJKY DZ Z PŘÍHRAD KONSTR DOD A MONTÁŽ</t>
  </si>
  <si>
    <t>2+2=4,000 [A]</t>
  </si>
  <si>
    <t>108</t>
  </si>
  <si>
    <t>914983</t>
  </si>
  <si>
    <t>SLOUPKY A STOJKY DZ Z PŘÍHRAD KONSTR DEMONTÁŽ</t>
  </si>
  <si>
    <t>109</t>
  </si>
  <si>
    <t>915111</t>
  </si>
  <si>
    <t>VODOROVNÉ DOPRAVNÍ ZNAČENÍ BARVOU HLADKÉ - DODÁVKA A POKLÁDKA</t>
  </si>
  <si>
    <t>odečteno ze situace  DZ</t>
  </si>
  <si>
    <t>V1a(0,125): (17+319+800+580)*0,125=214,500 [A] 
V2b(3/1,5/0,125):(23+50+50+100+100)*0,125/3*2=26,917 [B] 
V2b(1,5/1,5/0,125):(25)*0,125/2=1,563 [C] 
V2a(3/6/0,125):(140+280)*0,125/3=17,500 [D] 
V4(0,125):(18+2442+2429+48+128+26-16+44+29-17)*0,125=641,375 [E] 
V4(0,5/0,5/0,125):(20+18+11+11)*0,125/2=3,750 [F] 
V7a:0,5*4*13=26,000 [G] 
V9a:1=1,000 [H] 
V9b:(4+4+5+5)*1=18,000 [I] 
V11a(0,125):(2,5*4+12+3*6)*2*0,125+(2,5*4+22+5*6)*2*0,125=25,500 [J] 
V13a:(20+34+35+28)/2=58,500 [K] 
Celkem: A+B+C+D+E+F+G+H+I+J+K=1 034,605 [L]</t>
  </si>
  <si>
    <t>položka zahrnuje:  
- dodání a pokládku nátěrového materiálu (měří se pouze natíraná plocha)  
- předznačení a reflexní úpravu</t>
  </si>
  <si>
    <t>110</t>
  </si>
  <si>
    <t>915211</t>
  </si>
  <si>
    <t>VODOROVNÉ DOPRAVNÍ ZNAČENÍ PLASTEM HLADKÉ - DODÁVKA A POKLÁDKA</t>
  </si>
  <si>
    <t>111</t>
  </si>
  <si>
    <t>91552</t>
  </si>
  <si>
    <t>VODOR DOPRAV ZNAČ - PÍSMENA</t>
  </si>
  <si>
    <t>nápis na vozovce "BUS"  
odečteno ze situace</t>
  </si>
  <si>
    <t>3*2*4=24,000 [A]</t>
  </si>
  <si>
    <t>položka zahrnuje:  
- dodání a pokládku nátěrového materiálu  
- předznačení a reflexní úpravu</t>
  </si>
  <si>
    <t>112</t>
  </si>
  <si>
    <t>917224</t>
  </si>
  <si>
    <t>SILNIČNÍ A CHODNÍKOVÉ OBRUBY Z BETONOVÝCH OBRUBNÍKŮ ŠÍŘ 150MM</t>
  </si>
  <si>
    <t>silniční obrubník 1000x250x150mm (nájezdový v místě sjezdů, přechodu pro chodce a vstupu do vozovky)  
z C35/45-XF4,XD3  do betonového lože C20/25  nXF3  
planimetrováno ze situace programem autocad</t>
  </si>
  <si>
    <t>118+84+105+80+85+3+16+82+24+49+22=668,000 [A]</t>
  </si>
  <si>
    <t>Položka zahrnuje:  
dodání a pokládku betonových obrubníků o rozměrech předepsaných zadávací dokumentací  
betonové lože i boční betonovou opěrku.</t>
  </si>
  <si>
    <t>113</t>
  </si>
  <si>
    <t>91725</t>
  </si>
  <si>
    <t>NÁSTUPIŠTNÍ OBRUBNÍKY BETONOVÉ</t>
  </si>
  <si>
    <t>bezbariérové obrubníky, vč. přechod. dílů  
z C35/45-XF4,XD3  do betonového lože C20/25  nXF3  
planimetrováno ze situace programem autocad</t>
  </si>
  <si>
    <t>(12+2)*4=56,000 [A]</t>
  </si>
  <si>
    <t>114</t>
  </si>
  <si>
    <t>918346</t>
  </si>
  <si>
    <t>PROPUSTY Z TRUB DN 400MM</t>
  </si>
  <si>
    <t>kruhový propustek z plastových trub DN 400 HDPE SN12  vč.propojení trub a seřezání ve sklonu svahu</t>
  </si>
  <si>
    <t>propustek v km 6,441:4=4,000 [H]</t>
  </si>
  <si>
    <t>Položka zahrnuje:  
- dodání a položení potrubí z trub z dokumentací předepsaného materiálu a předepsaného průměru  
- případné úpravy trub (zkrácení, šikmé seříznutí)  
Nezahrnuje podkladní vrstvy a obetonování.</t>
  </si>
  <si>
    <t>115</t>
  </si>
  <si>
    <t>918358</t>
  </si>
  <si>
    <t>PROPUSTY Z TRUB DN 600MM</t>
  </si>
  <si>
    <t>kruhový propustek z plastových trub DN 600 HDPE SN12  vč.propojení trub a seřezání ve sklonu svahu</t>
  </si>
  <si>
    <t>viz.výkresy propustků 
propustek v km 4,620:12=12,000 [C] 
propustek v km 4,751:10,5=10,500 [D] 
propustek v km 4,970:11=11,000 [E] 
propustek v km 5,283:12=12,000 [F] 
propustek v km 6,281:11,9=11,900 [G] 
Celkem: C+D+E+F+G=57,400 [H]</t>
  </si>
  <si>
    <t>116</t>
  </si>
  <si>
    <t>919113</t>
  </si>
  <si>
    <t>ŘEZÁNÍ ASFALTOVÉHO KRYTU VOZOVEK TL DO 150MM</t>
  </si>
  <si>
    <t>v místě napojení na stávající vozovku, v místě rozhraní plné konstrukce vozovky a obnovy povrchu (sanace, propustky, vpusti a jejich přípojky, vyzt svahy...)  
vypočteno ze situace</t>
  </si>
  <si>
    <t>plná kce vozovky:6*2*2+66+76+327+242+527+19+81+162+62+145+27+497+67+7*6+1,5*8+2*(6+6+15+18+9)+2*2=2 488,000 [A] 
v místě napojení na stáv. vozovku:14+6,5+20+42=82,500 [B] 
Celkem: A+B=2 570,500 [C]</t>
  </si>
  <si>
    <t>položka zahrnuje řezání vozovkové vrstvy v předepsané tloušťce, včetně spotřeby vody</t>
  </si>
  <si>
    <t>117</t>
  </si>
  <si>
    <t>931315</t>
  </si>
  <si>
    <t>TĚSNĚNÍ DILATAČ SPAR ASF ZÁLIVKOU PRŮŘ DO 600MM2</t>
  </si>
  <si>
    <t>zalití asf. zálivkou za horka (N2)  
v souladu s ČSN EN 14 188-1  
pol.113765</t>
  </si>
  <si>
    <t>položka zahrnuje dodávku a osazení předepsaného materiálu, očištění ploch spáry před úpravou, očištění okolí spáry po úpravě  
nezahrnuje těsnící profil</t>
  </si>
  <si>
    <t>118</t>
  </si>
  <si>
    <t>935212</t>
  </si>
  <si>
    <t>PŘÍKOPOVÉ ŽLABY Z BETON TVÁRNIC ŠÍŘ DO 600MM DO BETONU TL 100MM</t>
  </si>
  <si>
    <t>zpevnění dna příkopovou tvárnic´(příp. žulovým pětiřádkem)  do betonového lože C20/25  nXF3  
planimetrováno ze situace programem autocad</t>
  </si>
  <si>
    <t>79+77+30+25+72+94+20=397,000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</si>
  <si>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</si>
  <si>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119</t>
  </si>
  <si>
    <t>93833</t>
  </si>
  <si>
    <t>OČIŠTĚNÍ DLAŽEB CHEMICKY</t>
  </si>
  <si>
    <t>očištění stáv.žulového dvouřádku, vtoku a výtoku propustku v km 6,488   
odečteno ze situace programem autocad</t>
  </si>
  <si>
    <t>48*0,25+2*2*2=20,000 [A]</t>
  </si>
  <si>
    <t>položka zahrnuje očištění předepsaným způsobem včetně odklizení vzniklého odpadu</t>
  </si>
  <si>
    <t>120</t>
  </si>
  <si>
    <t>93842</t>
  </si>
  <si>
    <t>OČIŠTĚNÍ ZDIVA OD VEGETACE</t>
  </si>
  <si>
    <t>očištění stávající kamenné zdi v km 4,525 - 4,601   
odečteno ze situace programem autocad</t>
  </si>
  <si>
    <t>121</t>
  </si>
  <si>
    <t>938443</t>
  </si>
  <si>
    <t>OČIŠTĚNÍ ZDIVA OTRYSKÁNÍM TLAKOVOU VODOU DO 1000 BARŮ</t>
  </si>
  <si>
    <t>očištění stávající kamenné zdi v km 4,525 - 4,601 a v km 6,430 - 6,445  
odečteno ze situace programem autocad</t>
  </si>
  <si>
    <t>76*2+15*1=167,000 [A]</t>
  </si>
  <si>
    <t>122</t>
  </si>
  <si>
    <t>96611</t>
  </si>
  <si>
    <t>BOURÁNÍ KONSTRUKCÍ Z BETONOVÝCH DÍLCŮ</t>
  </si>
  <si>
    <t>bourání stávajících betonových silničních obrubníků včetně lože v místě autobusové zastávky v KÚ  
délka (odečtena ze situace) * plocha sil. obrubníku včetně lože v řezu (předpoklad 0,1m2)</t>
  </si>
  <si>
    <t>(38+18)*0,1=5,600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</si>
  <si>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</si>
  <si>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123</t>
  </si>
  <si>
    <t>96615</t>
  </si>
  <si>
    <t>BOURÁNÍ KONSTRUKCÍ Z PROSTÉHO BETONU</t>
  </si>
  <si>
    <t>bourání stávajících betonových čel u propustků a vstupu do sklepa v km 4,318  
vypočteno ze situace (9 ks čel vč.základu)</t>
  </si>
  <si>
    <t>2,5*0,6*2,2*9+1,2*0,6*0,5=30,060 [A]</t>
  </si>
  <si>
    <t>124</t>
  </si>
  <si>
    <t>966346</t>
  </si>
  <si>
    <t>BOURÁNÍ PROPUSTŮ Z TRUB DN DO 400MM</t>
  </si>
  <si>
    <t>bourání stáv.  propustku v km 4,620, v km 5,283, v km 6,275   
včetně odvozu a uložení na skládku</t>
  </si>
  <si>
    <t>8+8+14=30,000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</si>
  <si>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</si>
  <si>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125</t>
  </si>
  <si>
    <t>966358</t>
  </si>
  <si>
    <t>BOURÁNÍ PROPUSTŮ Z TRUB DN DO 600MM</t>
  </si>
  <si>
    <t>bourání stáv.  propustku v km 4,751  
včetně odvozu a uložení na skládku</t>
  </si>
  <si>
    <t>9=9,000 [A]</t>
  </si>
  <si>
    <t>126</t>
  </si>
  <si>
    <t>96687</t>
  </si>
  <si>
    <t>VYBOURÁNÍ ULIČNÍCH VPUSTÍ KOMPLETNÍCH</t>
  </si>
  <si>
    <t>výměna stávajících ul. vpustí za nové UV1 a UV2  
odečteno ze situace</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</si>
  <si>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</si>
  <si>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127</t>
  </si>
  <si>
    <t>96688</t>
  </si>
  <si>
    <t>VYBOURÁNÍ KANALIZAČ ŠACHET KOMPLETNÍCH</t>
  </si>
  <si>
    <t>výměna stávajících šachet s mříží (funkce ul. vpustí)  
odečteno ze situace</t>
  </si>
  <si>
    <t>002</t>
  </si>
  <si>
    <t>Nástupiště a chodník (vedlejší výdaje)</t>
  </si>
  <si>
    <t>poplatek za uložení výkopu na skládku  
- skládka dle zadávacích podmínek v režii dodavatele s poplatkem a evidencí</t>
  </si>
  <si>
    <t>položka12373:40,96*1,9=77,824 [A] 
položka11332:33,25*1,9=63,175 [B] 
Celkem: A+B=140,999 [C]</t>
  </si>
  <si>
    <t>zaměření kabelového vedení</t>
  </si>
  <si>
    <t>PROVEDENI REVIZNICH ZKOUSEK DLE CSN 331500</t>
  </si>
  <si>
    <t>odstranění nestmelených podkl. vrstev vozovky, vč. odvozu a uložení na skládku  
o použití materiálu zpět do násypů rozhodne TDS , nebude použito do konstrukce chodníku  
planimetrováno ze situace programem autocad (rozsah dle zaměření stáv. vozovky)  
v místě stávající pochůzí plochy u autobusové zastávky  
 v průměrné tloušťce 250mm</t>
  </si>
  <si>
    <t>(74+59)*0,25=33,250 [A]</t>
  </si>
  <si>
    <t>výkop pro chodníky, nástupiště a zemní rýhu pro kabel VO, včetně odvozu, uložení na skládku do dodavatelem určené vzdálesnosti  
vypočteno ze situace a příčných řezů  programem autocad</t>
  </si>
  <si>
    <t>plocha * hloubka 
(52+26+74+59)*0,15+(41+35)*0,35*0,35=40,960 [A]</t>
  </si>
  <si>
    <t>nákup, natěžení a dovoz vhodného materiálu dle ČSN 736133  
dosypávka pod nástupiště a nové chodníky - položka 17310</t>
  </si>
  <si>
    <t>plocha * délka 
1,05*20+1,4*34+(74+59)*0,1=81,900 [A]</t>
  </si>
  <si>
    <t>nákup, natěžení a dovoz ornice na ohumusování  
vypočteno ze situace a vz.příčného řezu</t>
  </si>
  <si>
    <t>plocha * tloušťka 
(31+87+36*0,5+34*0,5)*0,15=22,950 [A]</t>
  </si>
  <si>
    <t>dodatečný násyp v místech krajnic se zhutněním,hutnění 100%PS, materiál vhodný dle ČSN 736133  
dosypávka zemní krajnice planimetrováno z příčných řezů a situace</t>
  </si>
  <si>
    <t>obsyp a podsyp kabelové trasy pro VO ze ŠD fr. 0/32   
Kompletní provedení včetně  nákupu a dodávky, včetně všech souvisejících prací (např.natěžení, dopravy, uložení,úprava, hutnění, atp.).  
Veškeré práce a použitý materiál musí být odsouhlasen TDS</t>
  </si>
  <si>
    <t>(41+35)*0,35*0,35=9,310 [A]</t>
  </si>
  <si>
    <t>pod chodníky a nástupiště  
planimetrováno ze situace a příčných řezů</t>
  </si>
  <si>
    <t>(52+26+74+59)*1,2=253,200 [A]</t>
  </si>
  <si>
    <t>dovoz a natěžení viz. položka 12573b  
rozprostření ornice za chodníkovým obrubníkem  
planimetrováno ze situace programem autocad</t>
  </si>
  <si>
    <t>31+87+36*0,5+34*0,5=153,000 [A]</t>
  </si>
  <si>
    <t>viz. položka 18222 31+87+36*0,5+34*0,5=153,000 [A]</t>
  </si>
  <si>
    <t>viz.pol.18241  
31+87+36*0,5+34*0,5=153,000 [A]</t>
  </si>
  <si>
    <t>ŠD (fr.0/32) TL.min.150mm, ČSN 736126-1  
planimetrováno ze situace  programem autocad</t>
  </si>
  <si>
    <t>52+26+74+59=211,000 [A]</t>
  </si>
  <si>
    <t>šedá zámková dlažba tl.60mm, ČSN 736161-1  
včetně lože z HDK fr.4/8,</t>
  </si>
  <si>
    <t>planimetrováno ze situace: 
211-14-14,4=182,600 [A]</t>
  </si>
  <si>
    <t>582614</t>
  </si>
  <si>
    <t>KRYTY Z BETON DLAŽDIC SE ZÁMKEM BAREV TL 60MM DO LOŽE Z KAM</t>
  </si>
  <si>
    <t>kontrastní pás nástupiště š.0,3m  
červená zámková dlažba tl.60mm, ČSN 736161-1  
včetně lože z HDK fr.4/8,</t>
  </si>
  <si>
    <t>0,3*(12+12+12+12)=14,400 [A]</t>
  </si>
  <si>
    <t>červená reliéfní zámková dlažba tl.60mm, ČSN 736161-1  
včetně lože z HDK fr.4/8,   
varovné š.0,4m a signální pásy š.0,8m</t>
  </si>
  <si>
    <t>planimetrováno ze situace: 
4+3+1+1,5+1+1+1+1,5=14,000 [A]</t>
  </si>
  <si>
    <t>75001</t>
  </si>
  <si>
    <t>Kabel VO CYKY 5x10mm2</t>
  </si>
  <si>
    <t>nový kabel VO CYKY 5x10mm2 bude uložen v celé délce kabelové trasy v chráničceprům. 63/51</t>
  </si>
  <si>
    <t>41+35=76,000 [A]</t>
  </si>
  <si>
    <t>75002</t>
  </si>
  <si>
    <t>Kabelová spojka</t>
  </si>
  <si>
    <t>naspojkováním stáv.kabelu v místě stáv. stožáru na nový kabel CYKY 5x10mm2</t>
  </si>
  <si>
    <t>75003</t>
  </si>
  <si>
    <t>Chránička prům 63/51mm</t>
  </si>
  <si>
    <t>Ochrana kabelu VO proti mechanickému poškození bude zajištěna uložením ve vrapovaných trubkách O 63/51mm po celé délce kabelové trasy</t>
  </si>
  <si>
    <t>75004</t>
  </si>
  <si>
    <t>Ukončení vodičů ve svorkovnici</t>
  </si>
  <si>
    <t>75005</t>
  </si>
  <si>
    <t>Výstražná plastová fólie</t>
  </si>
  <si>
    <t>označení kabelové trasy výstražnou plastovou fólií s výstražným označením „Pozor - el. kabel“</t>
  </si>
  <si>
    <t>75H14X</t>
  </si>
  <si>
    <t>STOŽÁR (SLOUP) OCELOVÝ - MONTÁŽ</t>
  </si>
  <si>
    <t>montáž stávajících kompletních stožárů VO (nasvětlení přechodu pro chodce - 6m) do nové polohy, včetně základu a nutných zemních prací</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</si>
  <si>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</si>
  <si>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75H14Y</t>
  </si>
  <si>
    <t>STOŽÁR (SLOUP) OCELOVÝ - DEMONTÁŽ</t>
  </si>
  <si>
    <t>demontáž stávajících kompletních stožárů VO (nasvětlení přechodu pro chodce - 6m), včetně základu a nutných zemních prací</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</si>
  <si>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</si>
  <si>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75IG71</t>
  </si>
  <si>
    <t>VEDENÍ UZEMŇOVACÍ V ZEMI Z FEZN DRÁTU PRŮMĚRU DO 10 MM</t>
  </si>
  <si>
    <t>Zemnící vodič FeZn  O10mm bude uložen na dno zemní rýhy v celé délce  kabelové trasy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</si>
  <si>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</si>
  <si>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9111A1</t>
  </si>
  <si>
    <t>ZÁBRADLÍ SILNIČNÍ S VODOR MADLY - DODÁVKA A MONTÁŽ</t>
  </si>
  <si>
    <t>zábradlí výšky 1,1m, včetně kotvení a patních desek  
včetně betonových základů a nutných zemních prací, včetně napojení na stáv. zábradlí, včetně PKO a vrchního nátěru  
konkrétní skladba protikorozní ochrany bude navržena a doložena zhotovitelem dle TKP 19 - část B  
barvu vrchního nátěru určí objednatel  
odečteno ze situace programem autocad</t>
  </si>
  <si>
    <t>2+24+2=28,000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</si>
  <si>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</si>
  <si>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9111A3</t>
  </si>
  <si>
    <t>ZÁBRADLÍ SILNIČNÍ S VODOR MADLY - DEMONTÁŽ S PŘESUNEM</t>
  </si>
  <si>
    <t>odstranění části stáv. zábradlí v místě autobusové zastávky  
likvidace zhotovitelem na skládku včetně poplatku  
vypočteno ze zaměření stáv.stavu</t>
  </si>
  <si>
    <t>7+12=19,000 [A]</t>
  </si>
  <si>
    <t>9111B1</t>
  </si>
  <si>
    <t>ZÁBRADLÍ SILNIČNÍ SE SVISLOU VÝPLNÍ - DODÁVKA A MONTÁŽ</t>
  </si>
  <si>
    <t>35=35,000 [A]</t>
  </si>
  <si>
    <t>917223</t>
  </si>
  <si>
    <t>SILNIČNÍ A CHODNÍKOVÉ OBRUBY Z BETONOVÝCH OBRUBNÍKŮ ŠÍŘ 100MM</t>
  </si>
  <si>
    <t>chodníkový obrubník 1000x200x100mm z C35/45-XF4,XD3  do betonového lože C20/25  nXF3  
odečteno ze situace</t>
  </si>
  <si>
    <t>22+35+40+38=135,000 [A]</t>
  </si>
  <si>
    <t>003</t>
  </si>
  <si>
    <t>Sjezdy (vedlejší výdaje)</t>
  </si>
  <si>
    <t>položka12373:170,43=170,430 [A] 
položka11332:70,3=70,300 [B] 
položka13173 - položka17411:76,122-3,96=72,162 [C] 
Celkem: (A+B+C)*1,9=594,495 [D]</t>
  </si>
  <si>
    <t>položka č.11313:30,8*2,1=64,680 [A]</t>
  </si>
  <si>
    <t>11313</t>
  </si>
  <si>
    <t>ODSTRANĚNÍ KRYTU ZPEVNĚNÝCH PLOCH S ASFALTOVÝM POJIVEM</t>
  </si>
  <si>
    <t>odstranění  asf. vrstev vozovky v místě sjezdů. odvozu a uložení na skládku  
planimetrováno ze situace programem autocad (rozsah dle zaměření stáv. vozovky)</t>
  </si>
  <si>
    <t>(74+17+8+69+18+17+27+15+19+18+26)*0,1=30,800 [A]</t>
  </si>
  <si>
    <t>odstranění nestmelených podkl. vrstev vozovky v místě asf. sjezdů a kompletní odstranění všech vrstev v místě sjezdů s nezpev.povrchem  
vč. odvozu a uložení na skládku  
planimetrováno ze situace programem autocad (rozsah dle zaměření stáv. vozovky)</t>
  </si>
  <si>
    <t>asf. sjezdy:(74+17+8+69+18+17+27+15+19+18+26)*0,2=61,600 [A] 
nezpev. sjezdy:(19+10)*0,3=8,700 [B] 
Celkem: A+B=70,300 [C]</t>
  </si>
  <si>
    <t>výkop, včetně odvozu, uložení na skládku do dodavatelem určené vzdálesnosti  
planimetrováno ze situace  programem autocad</t>
  </si>
  <si>
    <t>plocha * tloušťka 
(74+17+104+12+18+17+27+15+19+18+26+10+11+19+25+19)*1,1*0,3=142,230 [A] 
(11+25+19+35+4)*0,3=28,200 [B] 
Celkem: A+B=170,430 [C]</t>
  </si>
  <si>
    <t>nákup, natěžení a dovoz vhodného materiálu dle ČSN 736133  
aktivní zóna pod sjezdy  
čerpáno se souhlasem TDS</t>
  </si>
  <si>
    <t>plocha * tloušťka 
(74+17+104+12+18+17+27+15+19+18+26+10+11+19+25+19)*1,1*0,3=142,230 [A]</t>
  </si>
  <si>
    <t>kubatury vypočteny z výkresu propustků 
propustky pod sjezdy:(9+13+9)*1,1*1,4+6*0,8*0,7*0,4+6*0,25*1,7+6*(1,9*1,5+1,6*1,7)*0,3=61,660 [A] 
HV3 vč. přípojky:1,3*2,2*1,7+0,8*1,2*10=14,462 [B] 
Celkem: A+B=76,122 [C]</t>
  </si>
  <si>
    <t>tl. 0,30 m, hutnění 45MPa, nenamrzavý, nenasákavý materiál fr.0/125, CBR více než 15%  
v souladu s  ČSN 73 6133 a ČSN 721006  
planimetrováno ze situace  programem autocad</t>
  </si>
  <si>
    <t>zhutněný zásyp v místě horské vpusti HV3</t>
  </si>
  <si>
    <t>kubatury vypočteny z výkresu propustků 
horská vpust HV3: (1,5+0,9*2)*1,2=3,960 [A]</t>
  </si>
  <si>
    <t>kubatury vypočteny z výkresu propustků 
propustky pod sjezdy:(9+13+9)*1,1*0,8=27,280 [A] 
HV3 vč. přípojky:0,8*0,55*10=4,400 [B] 
Celkem: A+B=31,680 [C]</t>
  </si>
  <si>
    <t>planimetrováno ze situace programem autocad</t>
  </si>
  <si>
    <t>(74+17+104+12+18+17+27+15+19+18+26+10+11+19+25+19)*1,1=474,100 [A]</t>
  </si>
  <si>
    <t>kubatury vypočteny z výkresu propustků 
propustky pod sjezdy:(9+13+9)*1,1*0,3=10,230 [A]</t>
  </si>
  <si>
    <t>kubatury vypočteny z výkresu propustků 
propustky pod sjezdy:(9+13+9)*5,4=167,400 [A]</t>
  </si>
  <si>
    <t>kubatury vypočteny z výkresu propustků 
propustky pod sjezdy:6*0,8*0,7*0,4=1,344 [A]</t>
  </si>
  <si>
    <t>kubatury vypočteny z výkresu propustků 
propustky pod sjezdy:6*0,25*1,73=2,595 [A]</t>
  </si>
  <si>
    <t>beton pod kamennou dlažbu  C20/25n - XF3 tl. 100 mm</t>
  </si>
  <si>
    <t>kubatury vypočteny z výkresu propustků 
propustky pod sjezdy:6*(1,9*1,5+1,6*1,7)*0,1=3,342 [A]</t>
  </si>
  <si>
    <t>kubatury vypočteny z výkresu propustků 
propustky pod sjezdy:(9+13+9)*1,1*0,2=6,820 [A] 
HV3 vč. přípojky:0,8*0,15*10=1,200 [B] 
Celkem: A+B=8,020 [C]</t>
  </si>
  <si>
    <t>kubatury vypočteny z výkresu propustků 
propustky pod sjezdy:6*(1,9*1,5+1,6*1,7)*0,2=6,684 [A]</t>
  </si>
  <si>
    <t>56334</t>
  </si>
  <si>
    <t>VOZOVKOVÉ VRSTVY ZE ŠTĚRKODRTI TL. DO 200MM</t>
  </si>
  <si>
    <t>v místě sjezdů</t>
  </si>
  <si>
    <t>planimetrováno ze situace 
(74+17+104+12+18+17+27+15+19+18+26+10+11+19+25+19)*1,1=474,100 [A]</t>
  </si>
  <si>
    <t>56361</t>
  </si>
  <si>
    <t>VOZOVKOVÉ VRSTVY Z RECYKLOVANÉHO MATERIÁLU TL DO 50MM</t>
  </si>
  <si>
    <t>R-mat - TP208  
předpoklad využití frézovaného materiálu ze stáv. vozovek (pouze kvalitativní třída ZAS-T1)  
dvě vrstvy</t>
  </si>
  <si>
    <t>plocha vozovky planimetrována ze situace programem autocad 
konstrukce sjezdů: (10+11+19+25+19)*2+347*1,05=532,350 [A]</t>
  </si>
  <si>
    <t>inf.postřik z kationaktivní asf.emulze 0,80 kg/m2 PI-E ČSN 736129 po vyštěpení  
v místě zpev.sjezdů</t>
  </si>
  <si>
    <t>347*1,05=364,350 [A]</t>
  </si>
  <si>
    <t>asfaltová obrusná vrstva ACO 11+ 50/70, ČSN EN 13108-1  
planimetrováno ze situace  programem autocad  
 v místě zpev.sjezdů</t>
  </si>
  <si>
    <t>74+17+104+12+18+17+27+15+19+18+26=347,000 [A]</t>
  </si>
  <si>
    <t>posyp inf. postřiku drceným kamenive fr. 2/4, 3,0kg/m2</t>
  </si>
  <si>
    <t>viz.položka 572123: 
347*1,05=364,350 [A]</t>
  </si>
  <si>
    <t>87444</t>
  </si>
  <si>
    <t>POTRUBÍ Z TRUB PLASTOVÝCH ODPADNÍCH DN DO 250MM</t>
  </si>
  <si>
    <t>potrubí DN250 vedené od HV3</t>
  </si>
  <si>
    <t>Horská vpust HV3  
včetně podkladního betonu C12/15  X0 tl.min.100mm</t>
  </si>
  <si>
    <t>kruhový propustek z plastových trub DN 400 HDPE SN12  vč.propojení trub a seřezání ve sklonu svahu  
viz výkres propustků</t>
  </si>
  <si>
    <t>9+13+9=31,000 [A]</t>
  </si>
  <si>
    <t>004</t>
  </si>
  <si>
    <t>Přechodový úsek (vedlejší výdaje)</t>
  </si>
  <si>
    <t>4,42*2,1=9,282 [A]</t>
  </si>
  <si>
    <t>přechodový úsek, napojení na stáv. sil.II/325 na ZÚ  
frézování vozovky v  tl. 50 mm (resp.120mm)    
planimetrováno ze situace programem autocad   
položka je včetně odvozu a ukládky na skládku dle ZOP do dodavatelem určené vzdálenosti</t>
  </si>
  <si>
    <t>6,5*4*0,12+6,5*4*0,05=4,420 [A]</t>
  </si>
  <si>
    <t>asf.emulze 0,30kg/m2: 6,5*8=52,000 [A] 
 asf.emulze 0,40kg/m2: 6,5*4=26,000 [B] 
Celkem: A+B=78,000 [C]</t>
  </si>
  <si>
    <t>6,5*8=52,000 [A]</t>
  </si>
  <si>
    <t>6,5*4=26,000 [A]</t>
  </si>
  <si>
    <t>005</t>
  </si>
  <si>
    <t>Napojení na sil. I/16 (vedlejší výdaje)</t>
  </si>
  <si>
    <t>12,488*2,1=26,225 [A]</t>
  </si>
  <si>
    <t>32,5*2*0,12+37,5*2,5*0,05=12,488 [A]</t>
  </si>
  <si>
    <t>asf.emulze 0,30kg/m2: 37,5*2,5+32,5*2=158,750 [A] 
 asf.emulze 0,40kg/m2: 32,5*2=65,000 [B] 
Celkem: A+B=223,750 [C]</t>
  </si>
  <si>
    <t>37,5*2,5+32,5*2=158,750 [A]</t>
  </si>
  <si>
    <t>32,5*2=65,000 [A]</t>
  </si>
  <si>
    <t>V4(0,125):(16+17)*0,125=4,125 [A]</t>
  </si>
  <si>
    <t>SO 182</t>
  </si>
  <si>
    <t>DOPRAVNĚ INŽENÝRSKÁ OPATŘENÍ</t>
  </si>
  <si>
    <t>Dopravně inženýrská opatření</t>
  </si>
  <si>
    <t>03710</t>
  </si>
  <si>
    <t>POMOC PRÁCE ZAJIŠŤ NEBO ZŘÍZ OBJÍŽĎKY A PŘÍSTUP CESTY</t>
  </si>
  <si>
    <t>Zajištění provozu v průběhu výstavby - objízdné trasy, jakýmkoli způsobem (světelná sign., řízení proškolenými osobami, použití provizorního dopr. značení) dle stanovení schváleného příslušnými úřady vč. PD pro stanovení objízdných tras a projednání s příslušnými úřady. Zajištění uzavírky platí na délku stavby 2516m a včetně zajištění uzavírky opravy objízdné trasy.</t>
  </si>
  <si>
    <t>91400</t>
  </si>
  <si>
    <t>DOČASNÉ ZAKRYTÍ NEBO OTOČENÍ STÁVAJÍCÍCH DOPRAVNÍCH ZNAČEK</t>
  </si>
  <si>
    <t>oranžové samolepky na směrové tabule, na cíle které budou uzavřeny, celkem 50 =50,000 [A] ks</t>
  </si>
  <si>
    <t>zahrnuje zakrytí dočasně neplatných svislých dopravních značek (nebo jejich částí) bez ohledu na způsob a na jejich velikost (zakrytí neprůhledným materiálem nebo otočení značky) a jeho následné odstranění</t>
  </si>
  <si>
    <t>914132</t>
  </si>
  <si>
    <t>DOPRAVNÍ ZNAČKY ZÁKLADNÍ VELIKOSTI OCELOVÉ FÓLIE TŘ 2 - MONTÁŽ S PŘEMÍSTĚNÍM</t>
  </si>
  <si>
    <t>Včetně dodání, montáže, přemístění a nájmu po celou dobu stavby.</t>
  </si>
  <si>
    <t>viz. Situace objízdných tras + situace organizace výstavby 
dopravní značení (22+2+39+31+6*2*5) 154ks 
 1=1,000 [A]</t>
  </si>
  <si>
    <t>položka zahrnuje:  
- dopravu demontované značky z dočasné skládky  
- osazení a montáž značky na místě určeném projektem  
- nutnou opravu poškozených částí  
nezahrnuje dodávku značky</t>
  </si>
  <si>
    <t>914432</t>
  </si>
  <si>
    <t>DOPRAVNÍ ZNAČKY 100X150CM OCELOVÉ FÓLIE TŘ 2 - MONTÁŽ S PŘEMÍSTĚNÍM</t>
  </si>
  <si>
    <t>Situace objízdných tras  
značka IS11a, IP22 na objízdné trase: celkem 10+2=12ks 
1=1,000 [A]</t>
  </si>
  <si>
    <t>914433</t>
  </si>
  <si>
    <t>DOPRAVNÍ ZNAČKY 100X150CM OCELOVÉ FÓLIE TŘ 2 - DEMONTÁŽ</t>
  </si>
  <si>
    <t>916112</t>
  </si>
  <si>
    <t>DOPRAV SVĚTLO VÝSTRAŽ SAMOSTATNÉ - MONTÁŽ S PŘESUNEM</t>
  </si>
  <si>
    <t>situace organizace výstavby 
celkem 2=2ks 
1=1,000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</si>
  <si>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</si>
  <si>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</si>
  <si>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</si>
  <si>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</si>
  <si>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916122</t>
  </si>
  <si>
    <t>DOPRAV SVĚTLO VÝSTRAŽ SOUPRAVA 3KS - MONTÁŽ S PŘESUNEM</t>
  </si>
  <si>
    <t>situace organizace výstavby 
celkem 2+2=4ks 
1=1,000 [A]</t>
  </si>
  <si>
    <t>916123</t>
  </si>
  <si>
    <t>DOPRAV SVĚTLO VÝSTRAŽ SOUPRAVA 3KS - DEMONTÁŽ</t>
  </si>
  <si>
    <t>916152</t>
  </si>
  <si>
    <t>SEMAFOROVÁ PŘENOSNÁ SOUPRAVA - MONTÁŽ S PŘESUNEM</t>
  </si>
  <si>
    <t>916153</t>
  </si>
  <si>
    <t>SEMAFOROVÁ PŘENOSNÁ SOUPRAVA - DEMONTÁŽ</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</si>
  <si>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</si>
  <si>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</si>
  <si>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</si>
  <si>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</si>
  <si>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</si>
  <si>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916362</t>
  </si>
  <si>
    <t>SMĚROVACÍ DESKY Z4 OBOUSTR S FÓLIÍ TŘ 2 - MONTÁŽ S PŘESUNEM</t>
  </si>
  <si>
    <t>situace organizace výstavby 
celkem 2*50=100ks 
1=1,000 [A]</t>
  </si>
  <si>
    <t>916363</t>
  </si>
  <si>
    <t>SMĚROVACÍ DESKY Z4 OBOUSTR S FÓLIÍ TŘ 2 - DEMONTÁŽ</t>
  </si>
  <si>
    <t>916712</t>
  </si>
  <si>
    <t>UPEVŇOVACÍ KONSTR - PODKLADNÍ DESKA POD 28KG - MONTÁŽ S PŘESUNEM</t>
  </si>
  <si>
    <t>značka základní velikost:  154=154,000 [A] 
značka 100x150cm: 12*2=24,000 [B] 
zábrany Z2: (2+2)*2=8,000 [C] 
značky Z4:50*2=100,000 [D] 
SSZ:2=2,000 [E] 
Celkem: A+B+C+D+E=288,00 ks [F] 
1=1,000 [A]</t>
  </si>
  <si>
    <t>916713</t>
  </si>
  <si>
    <t>UPEVŇOVACÍ KONSTR - PODKLADNÍ DESKA POD 28KG - DEMONTÁŽ</t>
  </si>
  <si>
    <t>SO 202</t>
  </si>
  <si>
    <t>MOST EV. Č. 325-015</t>
  </si>
  <si>
    <t>Most ev.č. 325 - 015 (hlavní výdaje)</t>
  </si>
  <si>
    <t>014101</t>
  </si>
  <si>
    <t>POPLATKY ZA SKLÁDKU</t>
  </si>
  <si>
    <t>Poplatky za uložení zemin a přebytků výkopku. 
celkem položka 11332 - +4,30=4,300 [A] 
celkem položka 12373 - +82,49=82,490 [B] 
celkem položka 13173 - +816,38=816,380 [E] 
celkem položka 13183 - +57,05=57,050 [F] 
celkem položka 13273 - +14,75=14,750 [G] 
celkem položka 17110 - -106,988=- 106,988 [I] 
celkem položka 17310 - -9,25=-9,250 [J] 
celkem položka 17411 - -317,02=- 317,020 [K] 
Celkem: A+B+E+F+G+I+J+K=541,712 [L]</t>
  </si>
  <si>
    <t>014111</t>
  </si>
  <si>
    <t>POPLATKY ZA SKLÁDKU TYP S-IO (INERTNÍ ODPAD)</t>
  </si>
  <si>
    <t>poplatky za uložení stavebních sutí a kamene 
položka 11352 - (0,12*0,25*1,00)*12,0=0,360 [A] 
položka 96613 - 239,46=239,460 [C] 
položka 97615 - 7,96=7,960 [D] 
položka 97616 - 12,12=12,120 [E] 
Celkem: A+C+D+E=259,900 [F]</t>
  </si>
  <si>
    <t>014131</t>
  </si>
  <si>
    <t>POPLATKY ZA SKLÁDKU TYP S-NO (NEBEZPEČNÝ ODPAD)</t>
  </si>
  <si>
    <t>poplatky za uložení materiálů s obsahem asfaltů 
celkem - položka 97817 - 52,50m2*tl.0,01m=0,525 [A] 
Celkem: A=0,525 [B]</t>
  </si>
  <si>
    <t>02720</t>
  </si>
  <si>
    <t>POMOC PRÁCE ZŘÍZ NEBO ZAJIŠŤ REGULACI A OCHRANU DOPRAVY</t>
  </si>
  <si>
    <t>Soubor opatření nutných k spolehlivému převedení pěšího provozu přes prostor staveniště. 
Položka včetně opětovného projednání návrhu provizorní stezky a lávky. 
Komplet 1=1,000 [A]</t>
  </si>
  <si>
    <t>02740</t>
  </si>
  <si>
    <t>POMOC PRÁCE ZŘÍZ NEBO ZAJIŠŤ PROVIZORNÍ MOSTY</t>
  </si>
  <si>
    <t>Stížené podmínky při realizaci provizorní lávky a stezky pro pěší z důvodu složitých prostorových podmínek. 
Komplet 1=1,000 [A]</t>
  </si>
  <si>
    <t>027421</t>
  </si>
  <si>
    <t>PROVIZORNÍ LÁVKY</t>
  </si>
  <si>
    <t>KOMPL</t>
  </si>
  <si>
    <t>Provizorní lávky - montáž+ nájemné po celou dobu stavby</t>
  </si>
  <si>
    <t>KOMPLET prací nutných ke zřízení a zprovoznění provizorní konstrukce lávky pro pěší přes koryto vodního toku. Položka obsahuje: úklid a přípravu území, nutné zemní práce, provizorní spodní stavba (panelové rovnaniny apod.), vodorovná nosná konstrukce, dřevěná mostovka, zábradlí, nutné terénní úpravy apod. 
Montáž a dodávka provizorní lávky - celkem1=1,000 [A]</t>
  </si>
  <si>
    <t>027423</t>
  </si>
  <si>
    <t>PROVIZORNÍ LÁVKY - DEMONTÁŽ</t>
  </si>
  <si>
    <t>KOMPLET prací nutných odstranění provizorní konstrukce lávky pro pěší přes koryto vodního toku. Položka obsahuje: úklid území, nutné zemní práce, odstranění provizorní spodní stavba a vodorovná nosná konstrukce vč. dřevěná mostovka, zábradlí, nutné terénní úpravy a uvedení povrchů do požadovaného/žádoucího stavu apod. 
Montáž a dodávka provizorní lávky - celkem 1,0=1,000 [A]</t>
  </si>
  <si>
    <t>02811</t>
  </si>
  <si>
    <t>PRŮZKUMNÉ PRÁCE GEOTECHNICKÉ NA POVRCHU</t>
  </si>
  <si>
    <t>"Práce geotechnika na stavbě při zakládání každé mostní opěry a mostního křídla. 
 Dodatečný geotechnický průzkum na stavbě při realizaci prací na založení objektu dle TKP, ČSN a PD - včetně vyhodnocení, zápisů, zpráv atp." 
2x spodní stavba most + 2x spodní stavba provizorium - Komplet 1=1,000 [A]</t>
  </si>
  <si>
    <t>029412</t>
  </si>
  <si>
    <t>OSTATNÍ POŽADAVKY - VYPRACOVÁNÍ MOSTNÍHO LISTU</t>
  </si>
  <si>
    <t>Mostní list objektu ev. č. 325-015, 4x tisk, 1x CD 
1=1,000 [A]</t>
  </si>
  <si>
    <t>02953</t>
  </si>
  <si>
    <t>OSTATNÍ POŽADAVKY - HLAVNÍ MOSTNÍ PROHLÍDKA</t>
  </si>
  <si>
    <t>Vypracování první hlavní mostní prohlídky a dalších průběžných mostních prohlídek provizorní lávky (v průběhu výstavby) v souladu s ČSN 73 6220, 73 6221, 73 6222 po celou dobu výstavby. 
Předání investorovi 4x tisk + 1x CD vč. vložení do systému Mostar.cz či BMS - celkem 1=1,000 [A]</t>
  </si>
  <si>
    <t>položka zahrnuje :  
- úkony dle ČSN 73 6221  
- provedení hlavní mostní prohlídky oprávněnou fyzickou nebo právnickou osobou  
- vyhotovení záznamu (protokolu), který jednoznačně definuje stav mostu</t>
  </si>
  <si>
    <t>Vypracování 1.HMP (první hlavní mostní prohlídky) dokončeného mostního objektu ev. č. 325-015 v souladu s  ČSN 73 6220, 73 6221, 73 6222. Předání investorovi 4x tisk + 1x CD vč. vložení do systému Mostar.cz či BMS - celkem 1=1,000 [A]</t>
  </si>
  <si>
    <t>Všeobecný úklid prostoru staveniště (odstranění černých skládek, odpadků apod.). 
Prostor staveniště (dočasného záboru) - celkem 1200=1 200,000 [A]</t>
  </si>
  <si>
    <t>Rozebrání podkladních vrstev provizorní stezky pro pěší.  
Podkladní vrstvy - celkem 2,00*0,10*(19,5+2,0)=4,300 [A]</t>
  </si>
  <si>
    <t>11346</t>
  </si>
  <si>
    <t>ODSTRANĚNÍ KRYTU ZPEVNĚNÝCH PLOCH ZE SILNIČ DÍLCŮ (PANELŮ) VČET PODKL</t>
  </si>
  <si>
    <t>Odstranění podkladu v rámci položky 11332.  
Rozebrání vozovky provizorní stezky pro pěší (bez podkladu). Panely uložit na skládku zhotovitele pro další užití. Položka včetně komplet manipulace. 
Provizorní panelová vozovka pro pěší (vlevo) - celkem 2,00*0,15*(20,0+2,0)=6,600 [A]</t>
  </si>
  <si>
    <t>11352</t>
  </si>
  <si>
    <t>ODSTRANĚNÍ CHODNÍKOVÝCH A SILNIČNÍCH OBRUBNÍKŮ BETONOVÝCH</t>
  </si>
  <si>
    <t>Odvoz na trvalou skládku. Obruby nevhodné pro zpětné užití. 
Betonové obruby na předmostích (předpoklad pod nánosy) - celkem 4*3,0=12,000 [A]</t>
  </si>
  <si>
    <t>Drážky (15/40mm) pro provedení zálivek ve vozovce. 
Celkem 21,9+(20,11+3,0)=45,010 [A]</t>
  </si>
  <si>
    <t>12110</t>
  </si>
  <si>
    <t>SEJMUTÍ ORNICE NEBO LESNÍ PŮDY</t>
  </si>
  <si>
    <t>Sejmutí humózní vrstvy a ornice vč. odvozu na dočasnou skládku zhotovitele. 
Předmostí OP1 - celkem (8,0*6,0+6,5*6,5)*0,15=13,538 [A] 
Předmostí OP2 - celkem (2,5*6,5+3,5*5,0)*0,15=5,063 [B] 
Celkem: A+B=18,601 [C]</t>
  </si>
  <si>
    <t>Odkop pro provedení tělesa provizorní stezky na předmostích - celkem (0,25-0,15)*2,5*(19,5+2,0)=5,375 [A] 
Odkop krajnic provizorní stezky pro pěší - celkem 0,25*0,15*(21,5+17,5+2+2)=1,613 [B] 
Odstranění zásypu stávající klenbové nosné konstrukce - celkem (5,96m2+9,77m2)*4,8=75,504 [C] 
Celkem: A+B+C=82,492 [D]</t>
  </si>
  <si>
    <t>Vytěžení zeminy ze zemníku dočasné skládky 
celkem pro položku 17110 - 106,99=106,990 [A] 
celkem pro položku 17310 - 9,25=9,250 [B] 
celkem pro položku 17411 - 317,02=317,020 [C] 
celkem pro položku 18222 - 0,15*124,0=18,600 [D] 
Celkem: A+B+C+D=451,860 [E]</t>
  </si>
  <si>
    <t>Plocha odečtena z grafického systému AutoCAD. 
Výkop před základem OP1 - celkem prům. 1,1m2*12,0=13,200 [G] 
Výkop před základem OP2 - celkem prům. 1,5m2*12,0=18,000 [F] 
Výkop přechodové oblasti OP1 (v místě svážnice) - celkem 36,94m2*3,50=129,290 [E] 
Výkop přechodové oblasti OP1 + křídlo IIb. (mimo svážnici) - celkem 15,40m2*(6,05+7,8)=213,290 [D] 
Výkop přechodové oblasti OP2 (v místě svážnice) - celkem 47,186m2*3,50=165,151 [C] 
Výkop přechodové oblasti OP2 (mimo svážnici) - celkem 32,98m2*(4,76+3,58)=275,053 [B] 
Výkop pro novou UV - celkem 2*3=6,000 [A] 
Celkem: G+F+E+D+C+B+A=819,984 [H]</t>
  </si>
  <si>
    <t>Plocha odečtena z grafického systému AutoCAD. 
Výkop před základem OP1 - celkem prům. 0,25*12,0=3,000 [A] 
Výkop před základem OP2 - celkem prům. 0,25m2*12,0=3,000 [C] 
Výkop přechodové oblasti OP1 (v místě svážnice) - celkem 1,39m2*3,50=4,865 [B] 
Výkop přechodové oblasti OP1 + křídlo IIb. (mimo svážnici) - celkem 1,39m2*(6,05+7,8)=19,252 [D] 
Výkop přechodové oblasti OP2 (v místě svážnice) - celkem 1,5m2*3,50=5,250 [F] 
Výkop přechodové oblasti OP2 (mimo svážnici) - celkem 2,6m2*(4,76+3,58)=21,684 [E] 
Celkem: A+C+B+D+F+E=57,051 [G]</t>
  </si>
  <si>
    <t>13273</t>
  </si>
  <si>
    <t>HLOUBENÍ RÝH ŠÍŘ DO 2M PAŽ I NEPAŽ TŘ. I</t>
  </si>
  <si>
    <t>Rýha pro odpadní potrubí UV - celkem 2,0*1,25*(1,9+2,5+1,5)=14,750 [F] 
Celkem: F=14,750 [G]</t>
  </si>
  <si>
    <t>17110</t>
  </si>
  <si>
    <t>ULOŽENÍ SYPANINY DO NÁSYPŮ SE ZHUTNĚNÍM</t>
  </si>
  <si>
    <t>Modelace teréna a násypového tělesa komuniace, vytvoření plynulého napojení na stávající koryto v.t. a související pozemky. 
Zpětný zásyp po odstranění provizorní stezky na předmostích - celkem (0,25-0,15)*2,5*(19,5+2,0)=5,375 [A] 
Odkop krajnic provizorní stezky pro pěší - celkem 0,25*0,15*(21,5+17,5+2+2)=1,613 [B] 
Obsyp mostu a modelace svahových kuželů (vlevo) - celkem 50=50,000 [F] 
Obsyp mostu a modelace svahových kuželů (vpravo) - celkem 50=50,000 [G] 
Celkem: A+B+F+G=106,988 [H]</t>
  </si>
  <si>
    <t>17120</t>
  </si>
  <si>
    <t>ULOŽENÍ SYPANINY DO NÁSYPŮ A NA SKLÁDKY BEZ ZHUTNĚNÍ</t>
  </si>
  <si>
    <t>Uložení na dočasnou nebo trvalou či dočasnou skládku 
příspěvek položky 12373 - celkem 82,49=82,490 [A] 
příspěvek položky 13173 - celkem 819,984=819,984 [D] 
příspěvek položky 13183 - celkem 57,05=57,050 [E] 
příspěvek položky 13273 - celkem 14,75=14,750 [F] 
příspěvek položky 26143+26153 - celkem (1/4)*(0,15*0,15*3,14*(54,0+54,0))=1,908 [H] 
příspěvek položky 26145+26165 - celkem (1/4)*(0,3*0,3*3,14*(223,5+63,0))=20,241 [I] 
Celkem: A+D+E+F+H+I=996,423 [J]</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</si>
  <si>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</si>
  <si>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Plocha odečtena z grafického systému AutoCAD. 
Vlevo před mostem - celkem 5,5*2,0*0,5=5,500 [A] 
Vlevo za mostem - celkem 5,0*1,5*0,5=3,750 [B] 
Celkem: A+B=9,250 [C]</t>
  </si>
  <si>
    <t>Plocha odečtena z grafického systému AutoCAD. 
Zásyp základu OP1 (líc) + křídlo IIb. - celkem 0,81m2*21,2=17,172 [B] 
Zásyp základu OP2 (líc) - celkem 0,81m2*12,9=10,449 [C] 
Zásyp základu OP1 (rub - svážnice) - celkem 16,23m2*3,5=56,805 [D] 
Zásyp základu OP2 (rub - svážnice) - celkem 16,22m2*3,5=56,770 [E] 
Zásyp základu OP1 + křídlo IIb. (rub - mimo svážnici) - celkem 6,15m2*(5,68+7,8)=82,902 [A] 
Zásyp základu OP2 (rub - mimo svážnici) - celkem 9,55m2*(6,2+3,53)=92,922 [F] 
Celkem: B+C+D+E+A+F=317,020 [G]</t>
  </si>
  <si>
    <t>Zásyp nové UV a odpadního potrubí z ŠD. 
Odpadní potrubí UV - celkem 2,0*1,25*(1,9+2,5+1,5)=14,750 [B] 
UV - celkem 2*2,5=5,000 [A] 
Celkem: B+A=19,750 [C]</t>
  </si>
  <si>
    <t>Podklad rampová napojení říms (vlevo) - celkem 3,5*2,5+1,2*3,5=12,950 [A] 
Podklad vozovky na předmostí OP1 (nad přechodovou oblastí) - celkem 15,5*(1,0+7,5+1,0)=147,250 [B] 
Podklad vozovky na předmostí OP2 (nad přechodovou oblastí) - celkem 16,5*(1,0+7,5+1,0)=156,750 [C] 
Celkem: A+B+C=316,950 [D]</t>
  </si>
  <si>
    <t>Rozprostření v místech určených k ohumusování v okolí mostu. 
celkem 18,6/0,15=124,000 [A]</t>
  </si>
  <si>
    <t>Celkem 124,0=124,000 [A]</t>
  </si>
  <si>
    <t>Ochrana stromů bedněním (dle ČSN 83 9061) v prostoru staveniště - celkem (4*1,0*2,0)*4=32,000 [A]</t>
  </si>
  <si>
    <t>Separační geotextilie na povrchu ochranného zásypu na rubu spodní stavby nad rubovou drenáží. 
rub spodní stavby - OP1 + křídlo IIb. - celkem (4,5+8,9+2,5)*(2,0+2*0,6)+4,0*(1,5+2*0,6)=61,680 [A] 
rub spodní stavby - OP2 - celkem (5,0+8,9+5,5)*(2,0+2*0,6)=62,080 [B] 
Celkem: A+B=123,760 [C]</t>
  </si>
  <si>
    <t>21341</t>
  </si>
  <si>
    <t>DRENÁŽNÍ VRSTVY Z PLASTBETONU (PLASTMALTY)</t>
  </si>
  <si>
    <t>Drenážní proužek na mostě pod odraznou hranou L-římsy - celkem 0,3*0,03*12,22+(0,5-0,3)*0,5*0,03+1*(0,5*0,5*0,02)=0,118 [A] 
Drenážní proužek na mostě pod odraznou hranou P-římsy - celkem 0,5*0,03*11,84+3*(0,5*0,5*0,02)=0,193 [B] 
Celkem: A+B=0,311 [C]</t>
  </si>
  <si>
    <t>Položka zahrnuje:  
- dodávku předepsaného materiálu pro drenážní vrstvu, včetně mimostaveništní a vnitrostaveništní dopravy  
- provedení drenážní vrstvy předepsaných rozměrů a předepsaného tvaru</t>
  </si>
  <si>
    <t>22694</t>
  </si>
  <si>
    <t>ZÁPOROVÉ PAŽENÍ Z KOVU DOČASNÉ</t>
  </si>
  <si>
    <t>Kompletní konstrukce svislých zápor - opotřebení, osazení vč. betonu, betonáže kořene, odstranění. Ocelové zápory HEB 140 (33,7kg/bm). 
Prostor OP1 vč. svážnice (vlevo): HEB140 á1,50m; dl. 8,0/6,0/4,0m - celkem (33,7/1000)*(8*12+4*3+9*6)=5,459 [A] 
Prostor OP1 vč. svážnice (vpravo): HEB140 á1,50m; dl. 6,0/4,0m - celkem 0=0,000 [B] 
Prostor OP2 vč. svážnice (vlevo): HEB140 á1,50m; dl. 8,0/6,0/4,0m - celkem (33,7/1000)*(8*8+4*1+2*6)=2,696 [C] 
Prostor OP2 vč. svážnice (vpravo v korytě v.t.): HEB140 á2,00m; dl. 4,0m - celkem (33,7/1000)*(4,0*5)=0,674 [D] 
Celkem: A+B+C+D=8,829 [E]</t>
  </si>
  <si>
    <t>položka zahrnuje opotřebení ocelových zápor, jejich osazení do připravených vrtů včetně zabetonování konců a obsypu, případně jejich zaberanění a jejich odstranění. Ocelová převázka se započítá do výsledné hmotnosti.</t>
  </si>
  <si>
    <t>Kompletní konstrukce ocelových převázek pro ššikmé tahové kotvy - opotřebení, osazení, provozování, odstranění. Ocelové převázky dl.1,80m z 2xU240 (2*33,2kg/bm) + 1xroznáššecí desky (0,04/0,4/0,4m~50,0kg/ks) + 1xspojovací materiál (10kg/ks) 
Převázky ššikmých tahovových kotev v prostoru OP1 a křídla IIb. (vlevo) - celkem 0,001*(dl.1,8*(2*25,3kg)+(50+10)kg)*(9)ks=1,360 [A] 
Převázky ššikmých tahovových kotev v prostoru OP2 (vlevo) - celkem 0,001*(dl.1,8*(2*25,3kg)+(50+10)kg)*(8)ks=1,209 [B] 
Celkem: A+B=2,569 [C]</t>
  </si>
  <si>
    <t>22695A</t>
  </si>
  <si>
    <t>VÝDŘEVA ZÁPOROVÉHO PAŽENÍ DOČASNÁ (PLOCHA)</t>
  </si>
  <si>
    <t>Komplet zřízení, opotřebení, odstranění výdřevy provizorního záporového pažení. 
Plocha odečtena z grafického systému AutoCAD. 
Prostor OP1 vč. svážnice (vlevo): 12*5,4+13*4=116,800 [A] 
Prostor OP1 vč. svážnice (vpravo): 0=0,000 [B] 
Prostor OP2 vč. svážnice (vlevo): 5,3*13+3*3,3+1,3*1,3=80,490 [C] 
Prostor OP2 vč. svážnice (vpravo v korytě v.t.): 2,5*8,1=20,250 [D] 
Celkem: A+B+C+D=217,540 [E]</t>
  </si>
  <si>
    <t>položka zahrnuje osazení pažin bez ohledu na druh, jejich opotřebení a jejich odstranění</t>
  </si>
  <si>
    <t>26143</t>
  </si>
  <si>
    <t>VRTY PRO KOTVENÍ, INJEKTÁŽ A MIKROPILOTY NA POVRCHU TŘ. IV D DO 150MM</t>
  </si>
  <si>
    <t>Tahová kotva záporového pažení 30° od vodorovné směrem pod základovou spáru (tahové tyče D32 B500B); kořen MP min. 6,00m. 
Pažení stavební jámy - ššikmé tahovové kotvy v prostoru OP1+OP2 - celkem 17*3=51,000 [A]</t>
  </si>
  <si>
    <t>položka zahrnuje:  
přemístění, montáž a demontáž vrtných souprav  
svislou dopravu zeminy z vrtu  
vodorovnou dopravu zeminy bez uložení na skládku  
případně nutné pažení dočasné (včetně odpažení) i trvalé</t>
  </si>
  <si>
    <t>26145</t>
  </si>
  <si>
    <t>VRTY PRO KOTVENÍ, INJEKTÁŽ A MIKROPILOTY NA POVRCHU TŘ. IV D DO 300MM</t>
  </si>
  <si>
    <t>Součástí položky uložení výnosu z vrtů na skládku vč. poplatku za uložení. 
Vrty pro provedení svislého záporového pažení za účel zajištění stavební jámy ve vyjmenovaných polohách. 
Prostor OP1 vč. svážnice (vlevo): zápory á1,50m; dl. 8,0/6,0/4,0m - celkem 5*11+5*9+4*3=112,000 [A] 
Prostor OP1 vč. svážnice (vpravo): HEB140 á1,50m; dl. 6,0/4,0m - celkem 0=0,000 [B] 
Prostor OP2 vč. svážnice (vlevo): HEB140 á1,50m; dl. 8,0/6,0/4,0m - celkem 5*9+4*1+5*2=59,000 [C] 
Prostor OP2 vč. svážnice (vpravo v korytě v.t.): HEB140 á2,00m; dl. 4,0m - celkem 4,0*5=20,000 [D] 
Celkem: A+B+C+D=191,000 [E]</t>
  </si>
  <si>
    <t>26153</t>
  </si>
  <si>
    <t>VRTY PRO KOTVENÍ, INJEKTÁŽ A MIKROPILOTY NA POVRCHU TŘ. V D DO 150MM</t>
  </si>
  <si>
    <t>Tahová kotva záporového pažení 30° od vodorovné směrem pod základovou spáru (tahové tyče D32 B500B); kořen MP min. 6,00m. 
Pažení stavební jámy - ššikmé tahovové kotvy v prostoru OP1+OP2 - celkem 3,0*17=51,000 [A]</t>
  </si>
  <si>
    <t>26155</t>
  </si>
  <si>
    <t>VRTY PRO KOTVENÍ, INJEKTÁŽ A MIKROPILOTY NA POVRCHU TŘ. V D DO 300MM</t>
  </si>
  <si>
    <t>Součástí položky uložení výnosu z vrtů na skládku vč. poplatku za uložení. 
Vrty pro provedení svislého záporového pažení za účel zajištění stavební jámy ve vyjmenovaných polohách. 
Prostor OP1 vč. svážnice (vlevo): zápory á1,50m; dl. 8,0/6,0/4,0m - celkem 1*9+3*11=42,000 [A] 
Prostor OP1 vč. svážnice (vpravo): HEB140 á1,50m; dl. 6,0/4,0m - celkem 0=0,000 [B] 
Prostor OP2 vč. svážnice (vlevo): HEB140 á1,50m; dl. 8,0/6,0/4,0m - celkem 1*2+9*3=29,000 [C] 
Prostor OP2 vč. svážnice (vpravo v korytě v.t.): HEB140 á2,00m; dl. 4,0m - celkem 0,00=0,000 [D] 
Celkem: A+B+C+D=71,000 [E]</t>
  </si>
  <si>
    <t>272325</t>
  </si>
  <si>
    <t>ZÁKLADY ZE ŽELEZOBETONU DO C30/37</t>
  </si>
  <si>
    <t>Beton C30/37-XF2,XD1 
Základové pasy OP1 - celkem 23,615 (dle PD)=23,615 [A] 
Základové pasy OP1 - celkem 23,876 (dle PD)=23,876 [B] 
Základové pasy křídlo IIb + III - celkem 5,67+3,5 (dle PD)=9,170 [C] 
Celkem: A+B+C=56,661 [D]</t>
  </si>
  <si>
    <t>272365</t>
  </si>
  <si>
    <t>VÝZTUŽ ZÁKLADŮ Z OCELI 10505, B500B</t>
  </si>
  <si>
    <t>celkem 10,075+1-4,261=6,814 [A]</t>
  </si>
  <si>
    <t>285364</t>
  </si>
  <si>
    <t>KOTVENÍ NA POVRCHU Z BETONÁŘSKÉ VÝZTUŽE DL. DO 6M</t>
  </si>
  <si>
    <t>Tahová kotva záporového pažení 30° od vodorovné směrem pod základovou spáru (tahové tyče D32 B500B); kořen MP min. 3,00m. Položka vč. ocelových převázek (v režii zhotovitele). 
Kotvení záporového pažení na předmostí OP1+OP2: kotvy á3,00m; dl. 6,0m - celkem 17=17,000 [A]</t>
  </si>
  <si>
    <t>položka zahrnuje dodávku předepsané kotvy, případně její protikorozní úpravu, její osazení do vrtu, zainjektování a napnutí, případně opěrné desky  
nezahrnuje vrty</t>
  </si>
  <si>
    <t>28997C</t>
  </si>
  <si>
    <t>OPLÁŠTĚNÍ (ZPEVNĚNÍ) Z GEOTEXTILIE DO 300G/M2</t>
  </si>
  <si>
    <t>Uložení separační geotextilie (min.300g/m2) pod konstrukcí provizorní stezky pro pěší po celou dobu výstavby. Položka vč. finálního odstranění geotextilie, manipulace a uložení na skládku. 
celkem - r.š. 3,0*(20,0+2,0)=66,000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</si>
  <si>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</si>
  <si>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28997F</t>
  </si>
  <si>
    <t>OPLÁŠTĚNÍ (ZPEVNĚNÍ) Z GEOTEXTILIE DO 600G/M2</t>
  </si>
  <si>
    <t>Podkladní a ochranná vrstva z geotextilie pro těsnící fólii dle požadavků ČSN 73 6244 v přechodových oblastech (podkladní geotextilie min.600g/m2; ochranná krycí geotextilie min.600g/m2). 
celkem - r.š. 2*(7,5+7,5)*8,0=240,000 [A]</t>
  </si>
  <si>
    <t>28999</t>
  </si>
  <si>
    <t>OPLÁŠTĚNÍ (ZPEVNĚNÍ) Z FÓLIE</t>
  </si>
  <si>
    <t>Souvrství těsnící fólie dle požadavků ČSN 73 6244 v přechodových oblastech. Podkladní a ochranná geotextilie vykázána samostatnou položkou 28997F. 
celkem - r.š. (7,5+7,5)*8,0=120,000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</si>
  <si>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</si>
  <si>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</si>
  <si>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t>
  </si>
  <si>
    <t>KG</t>
  </si>
  <si>
    <t>Kompletní konstrukce kotvení chodníků vč. dodávky, PKO, vrtů, vlepení 
Kotvení L-římsy na mostě - celkem 6,0kg/ks á0,75m; celkem 20*5,5=110,000 [A] 
Kotvení P-nouzový chodník na mostě - celkem 6,0kg/ks á1,50m; celkem 15*5,5=82,500 [B] 
Celkem: A+B=192,500 [C]</t>
  </si>
  <si>
    <t>Položka zahrnuje dodávku (výrobu) kotevního prvku předepsaného tvaru a jeho osazení do předepsané polohy včetně nezbytných prací (vrty, zálivky apod.)</t>
  </si>
  <si>
    <t>317325</t>
  </si>
  <si>
    <t>ŘÍMSY ZE ŽELEZOBETONU DO C30/37</t>
  </si>
  <si>
    <t>Beton C30/37-XF4,XD3 
P-římsa - celkem 0,4824*21,78=10,507 [A] 
L-římsa - celkem 0,2770*20,122=5,574 [B] 
Celkem: A+B=16,081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</si>
  <si>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</si>
  <si>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</si>
  <si>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</si>
  <si>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celkem 0,07+0,728+1,451=2,249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</si>
  <si>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</si>
  <si>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</si>
  <si>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</si>
  <si>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Beton C30/37-XD1,XF2. 
OP1+OP2+křídla Iib - celkem 124,61 (dle PD)=124,610 [A]</t>
  </si>
  <si>
    <t>333365</t>
  </si>
  <si>
    <t>VÝZTUŽ MOSTNÍCH OPĚR A KŘÍDEL Z OCELI 10505, B500B</t>
  </si>
  <si>
    <t>celkem výztuž opěr a křídel 18,17=18,170 [A]</t>
  </si>
  <si>
    <t>421325</t>
  </si>
  <si>
    <t>MOSTNÍ NOSNÉ DESKOVÉ KONSTRUKCE ZE ŽELEZOBETONU C30/37</t>
  </si>
  <si>
    <t>Beton C30/37-XD1,XF2 
Žb. monolitická rámová příčel - celkem 90,282 (dle PD)=90,282 [A]</t>
  </si>
  <si>
    <t>421365</t>
  </si>
  <si>
    <t>VÝZTUŽ MOSTNÍ DESKOVÉ KONSTRUKCE Z OCELI 10505, B500B</t>
  </si>
  <si>
    <t>celkem výztuž nosné konstrukce 9,1+0,932=10,032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</si>
  <si>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</si>
  <si>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43111</t>
  </si>
  <si>
    <t>SCHODIŠŤ KONSTR Z DÍLCŮ BETON</t>
  </si>
  <si>
    <t>Revizní schodiště ze stavenišťních prefabrikovaných schodišťových stupňů - beton C30/37-XF4,XD3.  
Podkladní beton viz. položka 451314.1. 
Celkem - 1,52=1,520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</si>
  <si>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</si>
  <si>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451311</t>
  </si>
  <si>
    <t>PODKL A VÝPLŇ VRSTVY Z PROST BET DO C8/10</t>
  </si>
  <si>
    <t>Mimo dosah CHRL. 
C8/10-X0 - Vyrovnávací vrstva pro sjednocení povrchu na dně stavební. Předpoklad OP1 - (64,17+22,64)*0,1=8,681 [A] 
C8/10-X0 - Vyrovnávací vrstva pro sjednocení povrchu na dně stavební. Předpoklad OP2 - 81,70*0,1=8,170 [B] 
C8/10-X0 - Pod OP1+křídla IIb (dle PD) - celkem 0,20*4,75*10,50+0,20*2,75*5,00=12,725 [C] 
C8/10-X0 - Pod OP2 (dle PD) - celkem 0,20*4,75*11,0=10,450 [D] 
C8/10-X0 - pod pravostranných rozšířením křídla pod chodníkem - celkem 0,20*0,97*(5,07+0,2+5,4)=2,070 [E] 
C8/10-X0 - Pod drenáží na rubu OP1+křídel IIb - celkem (0,30*1,25)*(5,0+9,2+2,8)+(0,3*1,2)*5,0=8,175 [F] 
C8/10-X0 - Pod drenáží na rubu OP2 - celkem (0,30*1,25)*(5,4+9,2+5,8)=7,650 [G] 
Celkem: A+B+C+D+E+F+G=57,921 [H]</t>
  </si>
  <si>
    <t>V dosahu CHRL. Plocha odečtena z grafického systému AutoCAD. 
C20/25-nXF3 - rampová napojení římsy vlevo - celkem 0,15*(2,0+0,5*3,0)=0,525 [A] 
C20/25-nXF3 - revizní schodiště u OP1 - celkem 0,25*1,2*(1,0*4,66)=1,398 [B] 
Celkem: A+B=1,923 [F]</t>
  </si>
  <si>
    <t>Betonový práh na rubu spodní stavby na přechodových klínech. 
C25/30-XF1 - celkem 2*8,55*(0,5*(0,3+0,7))*0,3=2,565 [A]</t>
  </si>
  <si>
    <t>45160</t>
  </si>
  <si>
    <t>PODKL A VÝPLŇ VRSTVY Z MEZEROVITÉHO BETONU</t>
  </si>
  <si>
    <t>Mezerovitý betonu (MCB-8) dle TKP kap. 18. 
Obetonování rubové drenáže - celkem (0,3*0,3)*((4,5+8,9+2,5)+(5,1+8,9+5,3)+4,2)=3,546 [B] 
Přechodové klíny - celkem (2,808+2,559)*8,0=42,936 [A] 
Celkem: B+A=46,482 [C]</t>
  </si>
  <si>
    <t>Položka zahrnuje dodávku mezerovitého betonu a jeho uložení se zhutněním, včetně mimostaveništní a vnitrostaveništní dopravy (rovněž přesuny)</t>
  </si>
  <si>
    <t>45747</t>
  </si>
  <si>
    <t>VYROVNÁVACÍ A SPÁD VRSTVY Z MALTY ZVLÁŠTNÍ (PLASTMALTA)</t>
  </si>
  <si>
    <t>Detail zvýšeného okraje n.k. 
Celkem 0,05*0,125*(20,121+21,782)=0,262 [A]</t>
  </si>
  <si>
    <t>položka zahrnuje:  
- dodání zvláštní malty (plastmalty) předepsané kvality a její rozprostření v předepsané tloušťce a v předepsaném tvaru</t>
  </si>
  <si>
    <t>45852</t>
  </si>
  <si>
    <t>VÝPLŇ ZA OPĚRAMI A ZDMI Z KAMENIVA DRCENÉHO</t>
  </si>
  <si>
    <t>Plocha odečtena z grafického systému AutoCAD. 
Zásyp za opěrou 0P1 vč. ochranného zásypu - celkem 8,909*(8,65-3,5+2*0,7)+20,404*3,5=129,768 [A] 
Zásyp za opěrou 0P2 vč. ochranného zásypu - celkem 11,680*(8,65-3,5+2*0,7)+23,762*3,5=159,671 [B] 
Zásyp za křídlem IIb vč. ochranného zásypu - celkem 1,5*3,25*4,1=19,988 [C] 
Celkem: A+B+C=309,427 [D]</t>
  </si>
  <si>
    <t>56330</t>
  </si>
  <si>
    <t>VOZOVKOVÉ VRSTVY ZE ŠTĚRKODRTI</t>
  </si>
  <si>
    <t>Plocha odečtena z grafického systému AutoCAD. 
Rampová napojení L-říms - celkem 0,25*(2,0*3,75+1,5*3,75)=3,281 [A] 
Chodník v místě napojení revizního schodiště na pravostranný chodník - celkem 0,25*1,25*2,0=0,625 [B] 
Provizorní stezka pro pěší (podkladní vrstvy) - celkem (0,25-0,15)*2,5*(19,5+2)=5,375 [C] 
Celkem: A+B+C=9,281 [D]</t>
  </si>
  <si>
    <t>56933</t>
  </si>
  <si>
    <t>ZPEVNĚNÍ KRAJNIC ZE ŠTĚRKODRTI TL. DO 150MM</t>
  </si>
  <si>
    <t>Plocha odečtena z grafického systému AutoCAD. 
Krajnice podél provizorní stezky pro pěší - celkem (0,25+0,25)*(21,5+17,5+2,0+2,0)=21,500 [A]</t>
  </si>
  <si>
    <t>- dodání kameniva předepsané kvality a zrnitosti  
- rozprostření a zhutnění vrstvy v předepsané tloušťce  
- zřízení vrstvy bez rozlišení šířky, pokládání vrstvy po etapách</t>
  </si>
  <si>
    <t>575C31</t>
  </si>
  <si>
    <t>LITÝ ASFALT MA IV (OCHRANA MOSTNÍ IZOLACE) 8 TL. 30MM</t>
  </si>
  <si>
    <t>Plocha odečtena z grafického systému AutoCAD. 
Ochrana izolace z MA 8 IV TL. 30MM na mostě. 
Celkem 11,435*7,20=82,332 [A]</t>
  </si>
  <si>
    <t>Chodník ze zámkové dlažby v místě napojení na revizní schodiště. 
Celkem 1,7*0,75=1,275 [A]</t>
  </si>
  <si>
    <t>58301</t>
  </si>
  <si>
    <t>KRYT ZE SINIČNÍCH DÍLCŮ (PANELŮ) TL 150MM</t>
  </si>
  <si>
    <t>Vozovka provizorní stezky pro pěší na předmostích provizorní lávky pro pěší. 
Zřízení krytu, opotřebení, údržba po dobu provozování, pronájem, veškerá nutná manipulace. 
Celkem 2,00*(20+2)=44,000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</si>
  <si>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</si>
  <si>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711112</t>
  </si>
  <si>
    <t>IZOLACE BĚŽNÝCH KONSTRUKCÍ PROTI ZEMNÍ VLHKOSTI ASFALTOVÝMI PÁSY</t>
  </si>
  <si>
    <t>Izolace rub OP1 - celkem r.š. 3,05*(4,72+9,27+2,82)+(0,77*4,72)=54,905 [A] 
Izolace rub OP2 - celkem r.š. 3,15*(5,7+9,27+5,9)+(0,77*5,7)=70,130 [B] 
Křídla IIb - celkem r.š. 1,90*4,20=7,980 [C] 
Celkem: A+B+C=133,015 [D]</t>
  </si>
  <si>
    <t>711442</t>
  </si>
  <si>
    <t>IZOLACE MOSTOVEK CELOPLOŠNÁ ASFALTOVÝMI PÁSY S PEČETÍCÍ VRSTVOU</t>
  </si>
  <si>
    <t>n.k. - celkem 11,435*10,05=114,922 [A] 
povrch křídel - celkem 1,47*(4,5+5,8)+(0,55+0,15)*(3,0+5,7)=21,231 [B] 
Celkem: A+B=136,153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</si>
  <si>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</si>
  <si>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</si>
  <si>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</si>
  <si>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C.I. asfaltovými pásy s Al-vložkou pod římsami 
n.k. - celkem 11,435*(0,80+1,75)=29,159 [A] 
povrch křídel - celkem (0,55+0,15+0,2)*(3,0+5,7)=7,830 [B] 
Celkem: A+B=36,989 [C]</t>
  </si>
  <si>
    <t>položka zahrnuje:  
- dodání  předepsaného ochranného materiálu  
- zřízení ochrany izolace</t>
  </si>
  <si>
    <t>711509</t>
  </si>
  <si>
    <t>OCHRANA IZOLACE NA POVRCHU TEXTILIÍ</t>
  </si>
  <si>
    <t>Ochranná geotextilie min. 600g/m2. 
Izolace rub a líc OP1 - celkem r.š. 6,00*9,27+(6,97+13,81)+(13,72+12,63)+0,7*(6,0+6,6)+2,5*(11,0+2,9)=146,320 [A] 
Izolace rub a líc OP2 - celkem r.š. 6,00*9,27+(14,5+(33,76+0,77*5,7))+(12,36+23,01)+0,7*(5,0+8,0)+2,5*(11,3+2*2,9)=195,489 [B] 
Křídla IIb rub+líc - celkem r.š. 1,90*4,20+2,5*4,20+0,5*3,5+0,6*3,0=22,030 [C] 
Celkem: A+B+C=363,839 [D]</t>
  </si>
  <si>
    <t>767911</t>
  </si>
  <si>
    <t>OPLOCENÍ Z DRÁTĚNÉHO PLETIVA POZINKOVANÉHO STANDARDNÍHO</t>
  </si>
  <si>
    <t>Doplnění provizorního zábradlí (na předmostích provizorní lávky) o výplň z drátěného pletiva s oky 15/15mm. Položka vč. kompletní manipulace, odstranění výplně a uložení na skládce zhotovitele pro další využití. 
Celkem (7,5+7,0+3,0+7,5)*1,10=27,500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</si>
  <si>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</si>
  <si>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78381</t>
  </si>
  <si>
    <t>NÁTĚRY BETON KONSTR TYP S1 (OS-A)</t>
  </si>
  <si>
    <t>Hydrofobní impregrace římsy křídla IIb. - celkem (0,65+0,25+0,10)*4,20=4,200 [A] 
Hydrofobní impregrace L-římsy - celkem 1,4*20,1=28,140 [B] 
Hydrofobní impregrace P-římsy - celkem 2,43*21,8=52,974 [C] 
Celkem: A+B+C=85,314 [D]</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</si>
  <si>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</si>
  <si>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78382</t>
  </si>
  <si>
    <t>NÁTĚRY BETON KONSTR TYP S2 (OS-B)</t>
  </si>
  <si>
    <t>Nátěr boku n.k. a sp.st. dle VL4 - celkem 0,3*20,117+0,335*21,8+0,32*(9,2+9,4)=19,290 [A]</t>
  </si>
  <si>
    <t>78383</t>
  </si>
  <si>
    <t>NÁTĚRY BETON KONSTR TYP S4 (OS-C)</t>
  </si>
  <si>
    <t>Odrazná hrana a horní povrch P-chodníku - celkem 0,26*21,91=5,697 [A] 
Odrazná hrana a horní povrch L-římsy - celkem 0,34*20,1=6,834 [B] 
Celkem: A+B=12,531 [C]</t>
  </si>
  <si>
    <t>87434</t>
  </si>
  <si>
    <t>POTRUBÍ Z TRUB PLASTOVÝCH ODPADNÍCH DN DO 200MM</t>
  </si>
  <si>
    <t>Plastové odpadní potrubí z dlouhodobě UV-stabilního materiálu (minimálně SN12). 
Odpadní potrubí od UV (položka včetně řešení detailu prostupu) - celkem (2,0+2,5)+2,0=6,500 [A] 
Prostup rubové drenáže opěrami (komplet řešení detailu prostupu) - celkem 1,2+1,2+0,85=3,250 [B] 
Celkem: A+B=9,750 [C]</t>
  </si>
  <si>
    <t>87533</t>
  </si>
  <si>
    <t>POTRUBÍ DREN Z TRUB PLAST DN DO 150MM</t>
  </si>
  <si>
    <t>Plastové potrubí rubové drenáže, perforace 3/3, DN150, minimálně SN8. 
Součástí položky řešení prostoru rubové drenáže spodní stavbou. Obetonování drenáže součástí položky 45160. 
Potrubí rubové drenáže - celkem (4,5+8,9+2,5)+(5,1+8,9+5,3)+4,2=39,400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</si>
  <si>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</si>
  <si>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87627</t>
  </si>
  <si>
    <t>CHRÁNIČKY Z TRUB PLASTOVÝCH DN DO 100MM</t>
  </si>
  <si>
    <t>Chráničky DN 94/110 římsách vč. přesahu na předmostí - celkem 21,78+20,12=41,900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</si>
  <si>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</si>
  <si>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UV a mříž pro zatížení dopravou D400. 
celkem 2=2,000 [A]</t>
  </si>
  <si>
    <t>9112A1</t>
  </si>
  <si>
    <t>ZÁBRADLÍ MOSTNÍ S VODOR MADLY - DODÁVKA A MONTÁŽ</t>
  </si>
  <si>
    <t>Ocelové mostní zábradlí (bezpečnostní) s vodorovnou výplní na křídle IIb. s výškou madla 1,10m. 
Celkem 4,0=4,000 [A]</t>
  </si>
  <si>
    <t>položka zahrnuje:  
dodání zábradlí včetně předepsané povrchové úpravy  
kotvení sloupků, t.j. kotevní desky, šrouby z nerez oceli, vrty a zálivku, pokud zadávací dokumentace nestanoví jinak  
případné nivelační hmoty pod kotevní desky</t>
  </si>
  <si>
    <t>9112B1</t>
  </si>
  <si>
    <t>ZÁBRADLÍ MOSTNÍ SE SVISLOU VÝPLNÍ - DODÁVKA A MONTÁŽ</t>
  </si>
  <si>
    <t>Pravostranné zábradlí mostní v. 1,10m se svislou výplní. 
Celkem 21,8=21,800 [A]</t>
  </si>
  <si>
    <t>Levostranné ocelové silniční svodidlo na předmostích se zádržností H1 navazující na mostní zábradelní svodidlo. 
Celkem 4,0+21,5=25,500 [A]</t>
  </si>
  <si>
    <t>9115C1</t>
  </si>
  <si>
    <t>SVODIDLO OCEL MOSTNÍ JEDNOSTR, ÚROVEŇ ZADRŽ H2 - DODÁVKA A MONTÁŽ</t>
  </si>
  <si>
    <t>Pravostranné ocelové mostní svodidlo na mostě se zádržností min. H2. 
Celkem 22=22,000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</si>
  <si>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</si>
  <si>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9117C1</t>
  </si>
  <si>
    <t>SVOD OCEL ZÁBRADEL ÚROVEŇ ZADRŽ H2 - DODÁVKA A MONTÁŽ</t>
  </si>
  <si>
    <t>Odkup zhotovitelem za cenu šrotu. 
Levostranné mostní zábradelní svodidlo se zádržností min. H2. 
Celkem 20,0=20,000 [A]</t>
  </si>
  <si>
    <t>9117C3</t>
  </si>
  <si>
    <t>SVOD OCEL ZÁBRADEL ÚROVEŇ ZADRŽ H2 - DEMONTÁŽ S PŘESUNEM</t>
  </si>
  <si>
    <t>Odkup zhotovitelem za cenu šrotu. 
Demontáž stávajícího mostního zábradelního svodidla vč. krátkých výškových náběhů. 
Celkem (2,0+11,0+3,0)+(3,5+17,8+2,2)=39,500 [A]</t>
  </si>
  <si>
    <t>91355</t>
  </si>
  <si>
    <t>EVIDENČNÍ ČÍSLO MOSTU</t>
  </si>
  <si>
    <t>na předmostích objektu - celkem 1+1=2,000 [A]</t>
  </si>
  <si>
    <t>položka zahrnuje štítek s evidenčním číslem mostu, sloupek dopravní značky včetně osazení a nutných zemních prací a zabetonování</t>
  </si>
  <si>
    <t>91710</t>
  </si>
  <si>
    <t>OBRUBY Z BETONOVÝCH PALISÁD</t>
  </si>
  <si>
    <t>Betonové palisády vč. betonového lože s bočními opěrkami (C20/25-nXF3) v rampovýchm napojeních římsy vlevo. 
Celkem 1,0*(0,2+0,15*(0,33+(0,15+0,2+0,15)+0,33))*(2,2+3,0)=1,945 [A]</t>
  </si>
  <si>
    <t>Položka zahrnuje:  
dodání a pokládku betonových palisád o rozměrech předepsaných zadávací dokumentací  
betonové lože i boční betonovou opěrku.</t>
  </si>
  <si>
    <t>Silniční betonové obruby vč. betonového lože C20/25-nXF3. 
Rampové napojení L-říms - celkem (3,0+0,8+0,6)+(3,0+0,8)=8,200 [A] 
Schodiště u OP1  - celkem 1,65+1,2*2,76+0,75+0,85=6,562 [B] 
Okraje kamenných dlažeb - celkem (1,2*4,7)+(1,2*3,3)+(1,2*5,23+0,75)+(0,5+0,5)=17,626 [C] 
Celkem: A+B+C=32,388 [D]</t>
  </si>
  <si>
    <t>931325</t>
  </si>
  <si>
    <t>TĚSNĚNÍ DILATAČ SPAR ASF ZÁLIVKOU MODIFIK PRŮŘ DO 600MM2</t>
  </si>
  <si>
    <t>Těsnící asfaltové zálivky ve vozovce podél římsy, chodníku na mostě a rampových napojení. Zálivka dle VL-4. 
Celkem 21,9+(20,11+3,0)=45,010 [A]</t>
  </si>
  <si>
    <t>93160</t>
  </si>
  <si>
    <t>MOSTNÍ ZÁVĚRY ELASTICKÉ</t>
  </si>
  <si>
    <t>Příčné prořezávky vozovky nad okraji nosné konstrukce s výplní z elastické mostní zálivky EMZ. 
Celkem - 2*0,10*(0,05+0,05)*8,55=0,171 [A]</t>
  </si>
  <si>
    <t>- zahrnuje veškeré práce spojené s kompletním provedením mostních závěrů od úrovně izolace, t.j. položení pracovní separační vrstvy na hotovou izolaci před pokládkou vozovky, vyříznutí a vybourání položené vozovky v prostoru dilatace, dodávka a montáž metalizovaných krycích plechů, položení definitivní separační vrstvy a provedení vlastního mostního závěru zálivkovou hmotou</t>
  </si>
  <si>
    <t>93610</t>
  </si>
  <si>
    <t>DROBNÉ DOPLŇK KONSTR DŘEVĚNÉ</t>
  </si>
  <si>
    <t>Ochranné dřevěné trámce (obrubníky) b/h=0,20/0,20m uložené na povrch staveništění komunikace na rubu záporové stěny ukotvené. 
Celkem - 0,2*0,2*(17,5+19,1)=1,464 [A]</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</si>
  <si>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</si>
  <si>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936541</t>
  </si>
  <si>
    <t>MOSTNÍ ODVODŇOVACÍ TRUBKA (POVRCHŮ IZOLACE) Z NEREZ OCELI</t>
  </si>
  <si>
    <t>Komplet - odvodňovače celoplošné izolace z nerez oceli A4 (vč. svislých svodů). 
Celkem L+P - 1+3=4,000 [A]</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</si>
  <si>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</si>
  <si>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94818</t>
  </si>
  <si>
    <t>DOČASNÉ KONSTRUKCE DŘEVĚNÉ VČET ODSTRAN</t>
  </si>
  <si>
    <t>Dočasné a provizorní zábradlí ve stanovených polohách na předmostích provizorní lávky pro pěší. 
Celkem (7,5+7,0+3,0+7,5)*(0,125*0,125*1,5+0,125*0,125*1,0+0,2*0,0254*1,0*3)=1,358 [A]</t>
  </si>
  <si>
    <t>Položka zahrnuje dovoz, montáž, údržbu, opotřebení (nájemné), demontáž, konzervaci, odvoz.</t>
  </si>
  <si>
    <t>96613</t>
  </si>
  <si>
    <t>BOURÁNÍ KONSTRUKCÍ Z KAMENE NA MC</t>
  </si>
  <si>
    <t>Rozměry zakrytých konstrukcí odhadovány. Plochy dle grafického systému AutoCad. 
Fakturace bude probíhat dle skutečnosti až po potvrzení a odsouhlasení TDI či objednatelem. 
Nosná konstrukce + předpokládaná ochranná obezdívka - celkem 12,173*6,25=76,081 [A] 
Poprsní zdivo + pravostranná křídla rovnoběžná - celkem 2*14,242*0,9+(2,0+2,0)*5,0*1,5=55,636 [B] 
Dříky + základové pasy OP1+OP2 - celkem 2*(0,7*2,25+1,1*2,5)*6,25=54,063 [C] 
Svahové křídlo OP1 (vlevo) - celkem (4,2+0,75)*1,2*4,2=24,948 [D] 
Svahové křídlo OP2 (vlevo) - celkem (0,6+3,6+1,5)*1,2*4,2=28,728 [E] 
Celkem: A+B+C+D+E=239,456 [F]</t>
  </si>
  <si>
    <t>Fakturace bude prováděna dle skutečnosti až po potvrzení a odsouhlasení TDI či objednatelem. 
Prodloužení pravostranného křídla na předmostí OP1 z betonu - celkem 0,6*3,5*1,2=2,520 [A] 
Příčné betonové prahy v korytě v.t. k (odstranění) - celkem 0,4*0,80*(8,5+8,5)=5,440 [B] 
Celkem: A+B=7,960 [C]</t>
  </si>
  <si>
    <t>96616</t>
  </si>
  <si>
    <t>BOURÁNÍ KONSTRUKCÍ ZE ŽELEZOBETONU</t>
  </si>
  <si>
    <t>Rozměry zakrytých konstrukcí odhadovány. Fakturace bude probíhat dle skutečnosti až po potvrzení a odsouhlasení TDI či objednatelem. 
Římsy na mostě - celkem 0,6*0,8*(9,62+15,64)=12,125 [A]</t>
  </si>
  <si>
    <t>97817</t>
  </si>
  <si>
    <t>ODSTRANĚNÍ MOSTNÍ IZOLACE</t>
  </si>
  <si>
    <t>Fakturace bude prováděna dle skutečnosti až po potvrzení a odsouhlasení TDI či objednatelem. 
Na mostě (předpoklad) - celkem r.š. 8,5*5,0+2*5,0=52,500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</si>
  <si>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</si>
  <si>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Úprava koryta toku (vedlejší výdaje)</t>
  </si>
  <si>
    <t>Poplatky za uložení zemin a přebytků výkopku. 
celkem položka 12473 - +118,90=118,900 [E] 
celkem položka 12960 - +25,0=25,000 [D] 
celkem položka 13273 - 27,04 =27,040 [C] 
celkem položka 23668 - +45,0=45,000 [B] 
celkem položka 17110 - -200,0=- 200,000 [A] 
Celkem: E+D+C+B+A=15,940 [F]</t>
  </si>
  <si>
    <t>poplatky za uložení stavebních sutí a kamene 
položka 11414 - 48,56=48,560 [A]</t>
  </si>
  <si>
    <t>11414</t>
  </si>
  <si>
    <t>ODSTRAN DLAŽEB VODNÍCH KORYT Z LOM KAM NA SUCHO VČET PODKL</t>
  </si>
  <si>
    <t>Kompletní odstranění stávajícího zpevnění koryta v.t. v zájmovém prostoru mostu. Předpoklad - zpevnění ukryto pod nánosy. 
Fakturace bude prováděna dle skutečnosti až po potvrzení a odsouhlasení TDI či objednatelem. 
Dnová část - celkem 0,4*7,2*7,0=20,160 [A] 
Břehové části - výtok (pod nánosy) - celkem (5,0*7,0+4,5*4,0)*0,4=21,200 [B] 
Břehové části - vtok - celkem (3,0*3,0+3,0*3,0)*0,4=7,200 [C] 
Celkem: A+B+C=48,560 [D]</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</si>
  <si>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</si>
  <si>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12473</t>
  </si>
  <si>
    <t>VYKOPÁVKY PRO KORYTA VODOTEČÍ TŘ. I</t>
  </si>
  <si>
    <t>Plochy dle systému AutoCAD. 
Výkop a reprofilace koryta pro provedení dlažeb v korytě v.t. pod (stávajícím) mostem ve dnové části v.t. - celkem 0,40*7,5*6,3=18,900 [A] 
Reprofilace koryta v.t. na návodní straně nového mostu s vytvořením plynulého napojení na stávající koryto v.t. - celkem 50=50,000 [B] 
Reprofilace koryta v.t. na povodní straně nového mostu s vytvořením plynulého napojení na stávající koryto v.t. - celkem 50=50,000 [C] 
Celkem: A+B+C=118,900 [D]</t>
  </si>
  <si>
    <t>Vytěžení zeminy ze zemníku dočasné skládky 
celkem pro položku 17110 - 200,0=200,000 [A]</t>
  </si>
  <si>
    <t>12960</t>
  </si>
  <si>
    <t>ČIŠTĚNÍ VODOTEČÍ A MELIORAČ KANÁLŮ OD NÁNOSŮ</t>
  </si>
  <si>
    <t>Fakturace bude prováděna dle skutečnosti až po potvrzení a odsouhlasení TDI či objednatelem. 
Odstranění nánosu/sedimentu v korytě v.t. (předpoklad průměrná tloušťka 0,10m) - celkem 0,10*250=25,000 [A]</t>
  </si>
  <si>
    <t>Výkopy pro provedení stabilizačních prahů a patek v korytě v.t. 
Příčný betonový stabilizační práh na vtoku - celkem 0,4*1,0*(8,6+1,2*(2,9+3,9))=6,704 [A] 
Příčný betonový stabilizační práh na výtoku - celkem 0,4*1,0*(11,8+1,2*(2,1+2,2))=6,784 [B] 
Betonový skluz vlevo za mostem - 0,6*0,25*(4,0*1,2+5,0)=1,470 [C] 
Stabilizační kamenná patka pravobřežní - celkem 0,4*1,0*(6,0+6,5)=5,000 [D] 
Stabilizační kamenná patka levobřežní - celkem 0,4*1,0*(6,5+11,2)=7,080 [E] 
Celkem: A+B+C+D+E=27,038 [F]</t>
  </si>
  <si>
    <t>Modelace teréna a násypového tělesa komuniace, vytvoření plynulého napojení na stávající koryto v.t. a související pozemky. 
Obsyp mostu a modelace koryta v.t. (vtoková strana) - celkem 100=100,000 [A] 
Obsyp mostu a modelace koryta v.t. (výtoková strana) - celkem 100=100,000 [B] 
Celkem: A+B=200,000 [C]</t>
  </si>
  <si>
    <t>Uložení na dočasnou nebo trvalou či dočasnou skládku 
příspěvek položky 12473 - celkem 118,90=118,900 [A] 
příspěvek položky 12960 - celkem 25,00=25,000 [B] 
příspěvek položky 13273 - celkem 27,04=27,040 [C] 
příspěvek položky 23668 - celkem 45,00=45,000 [D] 
Celkem: A+B+C+D=215,940 [E]</t>
  </si>
  <si>
    <t>23668</t>
  </si>
  <si>
    <t>TĚSNĚNÍ HRADÍCÍCH STĚN ZE ZEMIN DOČASNÉ VČETNĚ ODSTRANĚNÍ</t>
  </si>
  <si>
    <t>Kompletní konstrukce provizorních těsnících hrázek v korytě v.t. po dobu realizace prací na mostě a pod mostem. Hrázky v rozsahu nutném k provedení prací  (založení mostu, základů, spodní stavby, zpevnění koryta v.t., apod.)  
Položka vč. veškeré manipulace bez poplatku za uložení na skládku. 
Hrázka pravobřežní - celkem 1,16*25=29,000 [A] 
Hrázka levobřežní - celkem 1,16*29=33,640 [B] 
Celkem: A+B=62,640 [C]</t>
  </si>
  <si>
    <t>položka zahrnuje zřízení těsnění ze zemin, jeho údržbu během trvání jeho funkce, odstranění a odvoz dle zadávací dokumentace</t>
  </si>
  <si>
    <t>V dosahu CHRL. Plocha odečtena z grafického systému AutoCAD. 
C20/25-nXF3 - kamenné dlažby okolo OP1 - celkem 0,15*1,2*(4,73+0,75*3,2)=1,283 [A] 
C20/25-nXF3 - kamenné dlažby dna pod mostem s přesahem na návodní a povodní stranu objektu - celkem 0,15*132,38=19,857 [B] 
C20/25-nXF3 - kamenné dlažby okolo OP2 - celkem 0,15*1,2*(4,94+7,2*1,0)=2,185 [C] 
Celkem: A+B+C=23,325 [D]</t>
  </si>
  <si>
    <t>46321</t>
  </si>
  <si>
    <t>ROVNANINA Z LOMOVÉHO KAMENE</t>
  </si>
  <si>
    <t>Z kamenů hmotnosti 400-500kg s vyklínováním spár a s urovnáním líce. 
Plocha odečtena z grafického systému AutoCAD. 
Koryto v.t. - dnová část (vtok+výtok) - celkem 0,55*(26,5+24,4)=27,995 [A] 
Koryto v.t. - pravý břeh - celkem 0,55*1,2*(17,166+15,417)=21,505 [B] 
Koryto v.t. - levý břeh - celkem 0,55*1,2*(23,570+15,145)=25,552 [C] 
Celkem: A+B+C=75,052 [D]</t>
  </si>
  <si>
    <t>položka zahrnuje:  
- dodávku a vyrovnání lomového kamene předepsané frakce do předepsaného tvaru včetně mimostaveništní a vnitrostaveništní dopravy  
není-li v zadávací dokumentaci uvedeno jinak, jedná se o nakupovaný materiál</t>
  </si>
  <si>
    <t>Kamenná dlažba tl.0,25m do betonového lože tl.0,15m (viz položka 461314.1) z betonu C20/25-nXF3. 
Svahové kužele OP1 - celkem 0,25*1,2*(4,73+0,75*3,2)=2,139 [A] 
Dno pod mostem s přesahem na návodní a povodní stranu objektu - celkem 0,25*132,38=33,095 [B] 
Svahové kužele OP2 - celkem 0,25*1,2*(4,94+7,2*1,0)=3,642 [C] 
Celkem: A+B+C=38,876 [D]</t>
  </si>
  <si>
    <t>467211</t>
  </si>
  <si>
    <t>STUPNĚ A PRAHY VOD KORYT ZDĚNÉ Z LOM KAM NA SUCHO</t>
  </si>
  <si>
    <t>Stabilizační prahy a patky z těžké kamenné rovnaniny prvků hmotnosti 400-500kg s vyklínováním spár a s urovnáním líce. 
Stabilizační kamenná patka pravobřežní - celkem 0,4*1,0*(6,0+6,5)=5,000 [A] 
Stabilizační kamenná patka levobřežní - celkem 0,4*1,0*(6,5+11,2)=7,080 [B] 
Celkem: A+B=12,080 [C]</t>
  </si>
  <si>
    <t>položka zahrnuje:  
- nutné zemní práce (hloubení rýh apod.)  
- dodávku a zdění lomového kamene předepsané frakce na sucho do předepsaného tvaru včetně mimostaveništní a vnitrostaveništní dopravy</t>
  </si>
  <si>
    <t>46731</t>
  </si>
  <si>
    <t>STUPNĚ A PRAHY VODNÍCH KORYT Z PROSTÉHO BETONU</t>
  </si>
  <si>
    <t>Stabilizační prahy kamenných dlažeb v korytě v.t. z betonu C20/25-nXF3 
Příčný betonový stabilizační práh na vtoku - celkem 0,4*1,0*(8,6+1,2*(2,9+3,9))=6,704 [A] 
Příčný betonový stabilizační práh na výtoku - celkem 0,4*1,0*(11,8+1,2*(2,1+2,2))=6,784 [B] 
Celkem: A+B=13,488 [C]</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</si>
  <si>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</si>
  <si>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Betonové lože C20/25-nXF3. 
Betonový skluz vlevo za mostem - celkem 1,2*4,0+5,4=10,200 [A]</t>
  </si>
  <si>
    <t>SO 252</t>
  </si>
  <si>
    <t>OPĚRNÁ ZEĎ V KM 33,776 - KM 33,933</t>
  </si>
  <si>
    <t>Poplatky za uložení zemin a přebytků výkopku. 
celkem položka 11332 - +142,5=142,500 [A] 
celkem položka 12373 - +21,38=21,380 [B] 
celkem položka 12473 - +187,30=187,300 [C] 
celkem položka 12960 - +69,75=69,750 [D] 
celkem položka 13173 - +2420,55=2 420,550 [E] 
celkem položka 13183 - +1386,62=1 386,620 [F] 
celkem položka 13273 - +17,16=17,160 [G] 
celkem položka 23668 - +777,6=777,600 [H] 
celkem položka 26143+26153 - +(1/4)*(0,15*0,15*3,14)*(108,0+402,0)=9,008 [I] 
celkem položka 26145+26165 - +(1/4)*(0,3*0,3*3,14)*(408,2+684,8)=77,220 [J] 
celkem položka 17110 - -300,0=- 300,000 [K] 
celkem položka 17310 - -8,0=-8,000 [L] 
celkem položka 17411 - -1422,77=-1 422,770 [M] 
Celkem: A+B+C+D+E+F+G+H+I+J+K+L+M=3 378,318 [N]</t>
  </si>
  <si>
    <t>poplatky za uložení stavebních sutí a kamene 
položka 96613 - +75=75,000 [C] 
položka 96615 - +129,7=129,700 [A] 
položka 96616 - +6,56=6,560 [B] 
Celkem: C+A+B=211,260 [D]</t>
  </si>
  <si>
    <t>Práce geotechnika na stavbě při provádění výkopových prací a při zakládání každého dilatačního dílu OZ. Dodatečný geotechnický průzkum na stavbě při realizaci prací na založení objektu dle TKP, ČSN a PD - včetně vyhodnocení, zápisů, zpráv atp. 
16ks dilatačních dílů OZ - Komplet 1=1,000 [A]</t>
  </si>
  <si>
    <t>Evidenční list nového objektu opěrné zdi - 4x tisk, 1x CD 
1=1,000 [A]</t>
  </si>
  <si>
    <t>Vypracování první hlavní prohlídky nového objektu opěrné zdi v souladu s ČSN 73 6220, 73 6221, 73 6222. 
Předání investorovi 4x tisk + 1x CD vč. vložení do systému Mostar.cz či BMS - celkem 1=1,000 [A]</t>
  </si>
  <si>
    <t>Všeobecný úklid prostoru staveniště (odstranění černých skládek, odpadků apod.). 
Prostor staveniště (dočasného záboru) - celkem 3250=3 250,000 [A]</t>
  </si>
  <si>
    <t>Odstranění podkladní štěrkové vrstvy provizorní panelové vozovky vytvořené nad levostranným příkopem.  
Celkem 0,5*1,0*285,0=142,500 [A]</t>
  </si>
  <si>
    <t>Odstranění podkladní vrstvy v rámci položky 11332. 
Rozebrání vozovky provizorního rozšíření komunikace II/325 z panelových rovnanin nad L-příkopem.  Panely uložit na skládku zhotovitele pro další užití. Položka včetně komplet manipulace. 
Panelová vozovka (vlevo) - celkem 1,00*0,15*285,0=42,750 [A]</t>
  </si>
  <si>
    <t>Drážky (15/40mm) pro provedení zálivek podél římsy a rampových napojení. 
Celkem 3,0+155,0+3,0=161,000 [A]</t>
  </si>
  <si>
    <t>Sejmutí humózní vrstvy a ornice vč. odvozu na dočasnou skládku zhotovitele. 
Pod OZ - celkem 0,15*(433,5+233,7)=100,080 [A]</t>
  </si>
  <si>
    <t>Odstranění krajnice vytvořené podél provizorního rozšíření vozovky nad L-příkopem - celkem 0,5*0,15*285,0=21,375 [A]</t>
  </si>
  <si>
    <t>Plochy dle systému AutoCAD. 
Výkop a reprofilace koryta pro provedení těžkých kamenných rovnanin v líci OZ v korytě v.t.  
Dilatační díl 1 + přesah - celkem 0,55*(0,5*(7,3+4,1))*8,55+0,55*(0,5*(7,3+7,6))*2,6=37,458 [A] 
Dilatační díl 2 - celkem 0,55*1,5*8,35=6,889 [B] 
Dilatační díl 3 - celkem 0,55*1,5*10,0=8,250 [C] 
Dilatační díl 4 - celkem 0,55*1,5*10,0=8,250 [D] 
Dilatační díl 5 - celkem 0,55*1,5*10,0=8,250 [E] 
Dilatační díl 6 - celkem 0,55*1,5*10,0=8,250 [F] 
Dilatační díl 7 - celkem 0,55*1,5*10,0=8,250 [G] 
Dilatační díl 8 - celkem 0,55*1,5*10,0=8,250 [H] 
Dilatační díl 9 - celkem 0,55*1,5*10,0=8,250 [I] 
Dilatační díl 10 - celkem 0,55*1,5*10,0=8,250 [J] 
Dilatační díl 11 - celkem 0,55*1,5*10,0=8,250 [K] 
Dilatační díl 12 - celkem 0,55*1,5*10,0=8,250 [L] 
Dilatační díl 13 - celkem 0,55*(0,5*(1,5+1,9))*10,0=9,350 [M] 
Dilatační díl 14 - celkem 0,55*(0,5*(1,9+2,6))*10,0=12,375 [N] 
Dilatační díl 15 - celkem 0,55*(0,5*(2,6+3,6))*10,0=17,050 [O] 
Dilatační díl 16 + přesah - celkem 0,55*(0,5*(3,6+4,4))*6,254+0,55*(0,5*(4,5+5,1))*3,0=21,679 [P] 
Celkem: A+B+C+D+E+F+G+H+I+J+K+L+M+N+O+P=187,301 [Q]</t>
  </si>
  <si>
    <t>Vytěžení zeminy ze zemníku dočasné skládky 
celkem pro položku 17110 - 300,0=300,000 [A] 
celkem pro položku 17310 - 8,0=8,000 [B] 
celkem pro položku 17411 - 1422,77=1 422,770 [C] 
celkem pro položku 18222 - 0,15*(433,5+233,7)=100,080 [D] 
Celkem: A+B+C+D=1 830,850 [E]</t>
  </si>
  <si>
    <t>Fakturace bude prováděna dle skutečnosti až po potvrzení a odsouhlasení TDI či objednatelem. 
Odstranění nánosu/sedimentu v korytě v.t. (předpoklad průměrná tloušťka 0,15m) - celkem 0,15*155,0*3,0=69,750 [A]</t>
  </si>
  <si>
    <t>Plocha odečtena z grafického systému AutoCAD. 
Svážnice na začátku OZ - celkem (3,5+3,5/2)*32,92 m2=172,830 [A] 
Dilatační díl 1 - celkem 10,0*14,807 m2=148,070 [B] 
Dilatační díl 2 - celkem 10,0*17,92 m2=179,200 [C] 
Dilatační díl 3 - celkem 10,0*15,31 m2=153,100 [D] 
Dilatační díl 4 - celkem 10,0*14,04 m2=140,400 [E] 
Dilatační díl 5 - celkem 10,0*14,60 m2=146,000 [F] 
Dilatační díl 6 - celkem 10,0*10,61 m2=106,100 [G] 
Dilatační díl 7 - celkem 10,0*9,81 m2=98,100 [H] 
Dilatační díl 8 - celkem 10,0*9,16 m2=91,600 [I] 
Dilatační díl 9 - celkem 10,0*9,44 m2=94,400 [J] 
Dilatační díl 10 - celkem 10,0*8,77 m2=87,700 [K] 
Dilatační díl 11 - celkem 10,0*12,21 m2=122,100 [L] 
Dilatační díl 12 - celkem 10,0*16,68 m2=166,800 [M] 
Dilatační díl 13 - celkem 10,0*17,88 m2=178,800 [N] 
Dilatační díl 14 - celkem 10,0*18,36 m2=183,600 [O] 
Dilatační díl 15 - celkem 10,0*19,24 m2=192,400 [P] 
Dilatační díl 16 - celkem 6,264*14,30 m2=89,575 [Q] 
Svážnice na konci OZ - celkem (3,5+3,5/2)*13,29 m2=69,773 [R] 
Celkem: A+B+C+D+E+F+G+H+I+J+K+L+M+N+O+P+Q+R=2 420,548 [S]</t>
  </si>
  <si>
    <t>Plocha odečtena z grafického systému AutoCAD. 
Svážnice na začátku OZ - celkem (3,5+1,6/2)*3,95 m2=16,985 [A] 
Dilatační díl 1 - celkem 10,0*6,723 m2=67,230 [B] 
Dilatační díl 2 - celkem 10,0*15,62 m2=156,200 [C] 
Dilatační díl 3 - celkem 10,0*15,27 m2=152,700 [D] 
Dilatační díl 4 - celkem 10,0*14,59 m2=145,900 [E] 
Dilatační díl 5 - celkem 10,0*12,66 m2=126,600 [F] 
Dilatační díl 6 - celkem 10,0*11,46 m2=114,600 [G] 
Dilatační díl 7 - celkem 10,0*10,75 m2=107,500 [H] 
Dilatační díl 8 - celkem 10,0*10,90 m2=109,000 [I] 
Dilatační díl 9 - celkem 10,0*11,28 m2=112,800 [J] 
Dilatační díl 10 - celkem 10,0*7,89 m2=78,900 [K] 
Dilatační díl 11 - celkem 10,0*9,17 m2=91,700 [L] 
Dilatační díl 12 - celkem 10,0*5,43 m2=54,300 [M] 
Dilatační díl 13 - celkem 10,0*4,22 m2=42,200 [N] 
Dilatační díl 14 - celkem 10,0*0,94 m2=9,400 [O] 
Dilatační díl 15 - celkem 10,0*0,06 m2=0,600 [P] 
Dilatační díl 16 - celkem 0,00=0,000 [Q] 
Svážnice na konci OZ - celkem 0,00=0,000 [R] 
Celkem: A+B+C+D+E+F+G+H+I+J+K+L+M+N+O+P+Q+R=1 386,615 [S]</t>
  </si>
  <si>
    <t>Výkop rýhy pro provedení stabilizačních patek v korytě v.t. 
Stabilizační kamenná patka svahového kužele v líci na začátku OZ - celkem 0,6*1,0*11,0=6,600 [A] 
Stabilizační kamenná patka svahového kužela v líci na konci OZ - celkem 0,6*1,0*17,6=10,560 [B] 
Celkem: A+B=17,160 [C]</t>
  </si>
  <si>
    <t>Modelace teréna a násypového tělesa komuniace, vytvoření plynulého napojení na stávající koryto v.t. a související pozemky. 
Začátek OZ - obsyp a modelace svahových kuželů s plynulým napojením na stavající stav koryta v.t. - celkem 150=150,000 [A] 
Konec OZ - obsyp a modelace svahových kuželů s plynulým napojením na stavající stav koryta v.t. - celkem 150=150,000 [B] 
Celkem: A+B=300,000 [C]</t>
  </si>
  <si>
    <t>Uložení na dočasnou nebo trvalou či dočasnou skládku 
příspěvek položky 12373 - celkem 21,38=21,380 [I] 
příspěvek položky 12473 - celkem 187,30=187,300 [H] 
příspěvek položky 12960 - celkem 69,75=69,750 [G] 
příspěvek položky 13173 - celkem 2420,55=2 420,550 [F] 
příspěvek položky 13183 - celkem 1386,62=1 386,620 [E] 
příspěvek položky 13273 - celkem 17,16=17,160 [D] 
příspěvek položky 23668 - celkem 777,60=777,600 [C] 
příspěvek položky 26143+26153 - celkem (1/4)*(0,15*0,15*3,14)*(108,0+402,0)=9,008 [B] 
příspěvek položky 26145+26165 - celkem (1/4)*(0,3*0,3*3,14)*(408,2+684,8)=77,220 [A] 
Celkem: I+H+G+F+E+D+C+B+A=4 966,588 [J]</t>
  </si>
  <si>
    <t>Plocha odečtena z grafického systému AutoCAD. 
Vpravo pod rampovým napojením - celkem 2*0,5*4,0*2,0=8,000 [A]</t>
  </si>
  <si>
    <t>Plocha odečtena z grafického systému AutoCAD. 
Zásyp rubu a líce základu OZ (zásyp dle ČSN 73 6244 čl.5.1.). 
Svážnice na začátku OZ - celkem (3,5+3,5/2)*36,52=191,730 [A] 
Dilatační díl 1 - celkem 5,85*8,5+5,55*5,5=80,250 [B] 
Dilatační díl 2 - celkem (7,52+0,34)*10,00+2,0*2,0=82,600 [C] 
Dilatační díl 3 - celkem (7,54+0,34)*10,00=78,800 [D] 
Dilatační díl 4 - celkem (7,56+0,34)*10,00=79,000 [E] 
Dilatační díl 5 - celkem (7,58+0,36)*10,00=79,400 [F] 
Dilatační díl 6 - celkem (7,56+0,34)*10,00=79,000 [G] 
Dilatační díl 7 - celkem (7,52+0,36)*10,00=78,800 [H] 
Dilatační díl 8 - celkem (7,55+0,39)*10,00=79,400 [I] 
Dilatační díl 9 - celkem (7,54+0,40)*10,00=79,400 [J] 
Dilatační díl 10 - celkem (6,94+0,44)*10,00=73,800 [K] 
Dilatační díl 11 - celkem (6,92+0,46)*10,00=73,800 [L] 
Dilatační díl 12 - celkem (6,21+0,37)*10,00=65,800 [M] 
Dilatační díl 13 - celkem (6,25+0,40)*10,00=66,500 [N] 
Dilatační díl 14 - celkem (4,75+0,38)*10,00=51,300 [O] 
Dilatační díl 15 - celkem (4,55+0,36)*10,00=49,100 [P] 
Dilatační díl 16 - celkem (4,28+0,5)*6,264+6,25*5,5=64,317 [Q] 
Svážnice na konci OZ - celkem (3,5+3,5/2)*13,29=69,773 [R] 
Celkem: A+B+C+D+E+F+G+H+I+J+K+L+M+N+O+P+Q+R=1 422,770 [S]</t>
  </si>
  <si>
    <t>Plocha odečtena z grafického systému AutoCAD. 
Zásyp za opěrou (na rubu OZ). Zásyp dle dle ČSN 73 6244 čl.5.4. 
Svážnice na začátku OZ - celkem (3,5+3,5/2)*(0,5*(0,5+1,0))*16,2=63,788 [A] 
Dilatační díl 1 - celkem 3,1*8,50*2,477=65,269 [B] 
Dilatační díl 2 - celkem 3,1*10,00*2,281=70,711 [C] 
Dilatační díl 3 - celkem 3,1*10,00*2,264=70,184 [D] 
Dilatační díl 4 - celkem 3,1*10,00*2,271=70,401 [E] 
Dilatační díl 5 - celkem 3,1*10,00*2,260=70,060 [F] 
Dilatační díl 6 - celkem 3,1*10,00*2,257=69,967 [G] 
Dilatační díl 7 - celkem 3,1*10,00*2,264=70,184 [H] 
Dilatační díl 8 - celkem 3,1*10,00*2,205=68,355 [I] 
Dilatační díl 9 - celkem 3,1*10,00*2,307=71,517 [J] 
Dilatační díl 10 - celkem 3,1*10,00*2,446=75,826 [K] 
Dilatační díl 11 - celkem 3,1*10,00*2,529=78,399 [L] 
Dilatační díl 12 - celkem 3,1*10,00*2,407=74,617 [M] 
Dilatační díl 13 - celkem 3,1*10,00*2,342=72,602 [N] 
Dilatační díl 14 - celkem 3,1*10,00*2,304=71,424 [O] 
Dilatační díl 15 - celkem 3,1*10,00*1,769=54,839 [P] 
Dilatační díl 16 - celkem 3,1*10,00*1,20=37,200 [Q] 
Svážnice na konci OZ - celkem (3,5+3,5/2)*(0,5*(0,5+1,0))*9,5=37,406 [R] 
Celkem: A+B+C+D+E+F+G+H+I+J+K+L+M+N+O+P+Q+R=1 192,749 [S]</t>
  </si>
  <si>
    <t>Podklad provizorní levostranné vozovky - celkem 1,5*285,0=427,500 [A] 
Podklad rampová napojení říms (vpravo) - celkem 2*3,5*1,5=10,500 [B] 
Celkem: A+B=438,000 [C]</t>
  </si>
  <si>
    <t>Rozprostření v místech určených k ohumusování v okolí mostu. 
celkem 433,5+233,7=667,200 [A]</t>
  </si>
  <si>
    <t>celkem 433,5+233,7=667,200 [A]</t>
  </si>
  <si>
    <t>Ochrana stromů bedněním (dle ČSN 83 9061) v prostoru staveniště - celkem (5+5)*(4*1,0)*2,0=80,000 [A]</t>
  </si>
  <si>
    <t>Separační geotextilie na povrchu ochranného zásypu na rubu spodní stavby nad rubovou drenáží. 
Ochranný zásyp na rubu OZ s funkcí drenážní nad rubovou drenáží - celkem (0,5+0,60+2,5+0,5)*155,0=635,500 [A]</t>
  </si>
  <si>
    <t>Kompletní konstrukce svislých zápor - opotřebení, osazení vč. betonu, betonáže kořene, odstranění. Ocelové zápory HEB 140 (33,7kg/bm). 
Svislé zápory v blízkosti osy komunikace á1,50m; dl. 4,0m - celkem (33,7/1000)*4,0*(15)=2,022 [A] 
Svislé zápory v blízkosti osy komunikace á1,50m; dl. 5,0m - celkem (33,7/1000)*5,0*(7)=1,180 [B] 
Svislé zápory v blízkosti osy komunikace á1,50m; dl. 6,0m - celkem (33,7/1000)*6,0*(88)=17,794 [C] 
Svislé zápory v blízkosti osy komunikace á1,50m; dl. 7,0m - celkem 0=0,000 [D] 
Svislé zápory v blízkosti osy komunikace á1,50m; dl. 8,0m - celkem 0=0,000 [E] 
Zajištění stavební jámy v líci OZ v korytě v.t. á2,00m; dl. 4,0m - celkem (33,7/1000)*(73)*4,0=9,840 [F] 
Celkem: A+B+C+D+E+F=30,836 [G]</t>
  </si>
  <si>
    <t>Kompletní konstrukce ocelových převázek pro ššikmé tahové kotvy - opotřebení, osazení, provozování, odstranění. Ocelové převázky dl.1,80m z 2xU240 (2*33,2kg/bm) + 1xroznáššecí desky (0,04/0,4/0,4m~50,0kg/ks) + 1x spojovací materiál (10kg/ks). 
Převázky ššikmých tahovových kotev v prostoru osy komunikace (horní řada) - celkem 0,001*(dl.1,8*(2*25,3kg)+(50+10)kg)*53ks=8,007 [A] 
Převázky ššikmých tahovových kotev v prostoru osy komunikace (dolní řada) - celkem 0=0,000 [B] 
Celkem: A+B=8,007 [C]</t>
  </si>
  <si>
    <t>Komplet zřízení, opotřebení, odstranění výdřevy provizorního záporového pažení. 
Plocha odečtena z grafického systému AutoCAD. 
Zajištění stavební jámy v blízkosti osy komunikace: 612 m2=612,000 [A] 
Zajištění stavební jámy v líci OZ v korytě v.t.: 108*1,65=178,200 [B] 
Celkem: A+B=790,200 [C]</t>
  </si>
  <si>
    <t>227821</t>
  </si>
  <si>
    <t>MIKROPILOTY KOMPLET D DO 100MM NA POVRCHU</t>
  </si>
  <si>
    <t>Hlubinné založení objektu na mikropilotách. 
Díl 1+16 (přední tlačená řada; á1,25m; dl. 5,50m) - celkem (7+5)*5,50=66,000 [A] 
Díl 2+3+4+5+6+7+8+9+10+11+12+13+14+15 (přední tlačená řada; á1,25m; dl. 5,50m) - celkem 14*8*5,50=616,000 [B] 
Díl 1+16 (zadní tažená řada; á4,00m; dl. 5,00m) - celkem (3+3)*5,00=30,000 [C] 
Díl 2+3+4+5+6+7+8+9+10+11+12+13+14+15 (zadní tažená řada; á4,00m; dl. 5,00m) - celkem 14*4*5,00=280,000 [D] 
Celkem: A+B+C+D=992,000 [E]</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</si>
  <si>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</si>
  <si>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Kompletní konstrukce provizorních těsnících hrázek v korytě v.t. po dobu realizace prací na OZ. Hrázky v rozsahu nutném k provedení prací  (založení OZ, základů, spodní stavby, zpevnění koryta v.t., apod.)  
Položka vč. veškeré manipulace bez poplatku za uložení na skládku. 
Celkem 99,5=99,500 [A]</t>
  </si>
  <si>
    <t>Tahová kotva záporového pažení 30° od vodorovné směrem pod základovou spáru (tahové tyče D32 B500B); kořen MP min. 5,00m. 
Horní řada - celkem 2,0*53ks=106,000 [A] 
Dolní řada - celkem 0ks=0,000 [B] 
Celkem: A+B=106,000 [C]</t>
  </si>
  <si>
    <t>Vrty pro provedení svislého záporového pažení za účel zajištění stavební jámy ve vyjmenovaných polohách vč. hluchého vrtání. 
Vrty pro zápory v blízkosti osy komunikace D300 á1,50m; dl. (4,0-0,25)m - celkem 3*2+3,25*13=48,250 [A] 
Vrty pro zápory v blízkosti osy komunikace D300 á1,50m; dl. (5,0-0,25)m - celkem 7*3=21,000 [B] 
Vrty pro zápory v blízkosti osy komunikace D300 á1,50m; dl. (6,0-0,25)m - celkem 35*2+26*1,5+1,6*27=152,200 [C] 
Vrty pro zápory v blízkosti osy komunikace D300 á1,50m; dl. (7,0-0,25)m - celkem 0=0,000 [D] 
Vrty pro zápory v blízkosti osy komunikace D300 á1,50m; dl. (8,0-0,25)m - celkem 0=0,000 [E] 
Vrty pro zápory v líci OZ v korytě v.t. D300 á2,00m; dl. 4,0m - celkem 0,0=0,000 [F] 
Celkem: A+B+C+D+E+F=221,450 [G]</t>
  </si>
  <si>
    <t>Vrty pro provedení hlubinného založení objektu na mikropilotách. 
Díl 1+16 (přední tlačená řada; á1,25m; dl. (5,50-0,50)m) - celkem (7+5)*(5,50-0,50)=60,000 [A] 
Díl 2+3+4+5+6+7+8+9+10+11+12+13+14+15 (přední tlačená řada; á1,25m; dl. (5,50-0,50)m) - celkem 14*8*(5,50-0,50)=560,000 [B] 
Díl 1+16 (zadní tažená řada; á4,00m; dl. (5,00-0,50)m) - celkem 6*4,5=27,000 [C] 
Díl 2+3+4+5+6+7+8+9+10+11+12+13+14+15 (zadní tažená řada; á4,00m; dl. (5,00-0,50)m) - celkem 14*4*(5,00-0,50)=252,000 [D] 
hluché vrtání přední řada-183 m=183,000 [E] 
hluché vrtání zadní řada-116 m=116,000 [F] 
Celkem: A+B+C+D+E+F=1 198,000 [G]</t>
  </si>
  <si>
    <t>Tahová kotva záporového pažení 30° od vodorovné směrem pod základovou spáru (tahové tyče D32 B500B); kořen MP min. 5,00m. 
Horní řada - celkem (6,0-2,0)*53 ks=212,000 [A] 
Dolní řada - celkem 0 ks=0,000 [B] 
Celkem: A+B=212,000 [C]</t>
  </si>
  <si>
    <t>Vrty pro provedení svislého záporového pažení za účel zajištění stavební jámy ve vyjmenovaných polohách vč. hluchého vrtání. 
Vrty pro zápory v blízkosti osy komunikace D300 á1,50m; dl. (4,0-0,25)m - celkem 1*2+0,75*13=11,750 [A] 
Vrty pro zápory v blízkosti osy komunikace D300 á1,50m; dl. (5,0-0,25)m - celkem celkem 2*7=14,000 [B] 
Vrty pro zápory v blízkosti osy komunikace D300 á1,50m; dl. (6,0-0,25)m - celkem  35*4+26*4,5+4,4*27=375,800 [C] 
Vrty pro zápory v blízkosti osy komunikace D300 á1,50m; dl. (7,0-0,25)m - celkem 0=0,000 [D] 
Vrty pro zápory v blízkosti osy komunikace D300 á1,50m; dl. (8,0-0,25)m - celkem 0=0,000 [E] 
Vrty pro zápory v líci OZ v korytě v.t. D300 á2,00m; dl. 4,0m - celkem 73*2=146,000 [F] 
Celkem: A+B+C+D+E+F=547,550 [G]</t>
  </si>
  <si>
    <t>Základové pasy z betonu C30/37-XF2,XD1. 
Celkem - 1,80*154,764=278,575 [A]</t>
  </si>
  <si>
    <t>celkem 0,09t/m3*388,4=34,956 [A]</t>
  </si>
  <si>
    <t>Tahová kotva záporového pažení 30° od vodorovné směrem pod základovou spáru (tahové tyče D32 B500B); kořen MP min. 3,00m. Položka vč. ocelových převázek (v režii zhotovitele). 
Kotvení záporového pažení (horní řada): kotvy á3,00m; dl. 5,50m; celkem 53ks=53,000 [A] 
Kotvení záporového pažení (dolní řada): kotvy á3,00m; dl. 5,50m; celkem 0ks=0,000 [B] 
Celkem: A+B=53,000 [C]</t>
  </si>
  <si>
    <t>Separační geotextilie (min.300g/m2) pod konstrukcí provizorního rozšíření vozovky nad L-příkopem. Položka vč. finálního odstranění geotextilie, manipulace a uložení na skládku. 
celkem - r.š. 2,0*285,0=570,000 [A]</t>
  </si>
  <si>
    <t>Podkladní a ochranná vrstva z geotextilie pro těsnící fólii dle požadavků ČSN 73 6244 v přechodových oblastech (podkladní geotextilie min.600g/m2; ochranná krycí geotextilie min.600g/m2). 
celkem - r.š. 2*3,15*155,00=976,500 [A]</t>
  </si>
  <si>
    <t>Souvrství těsnící fólie dle požadavků ČSN 73 6244 v přechodových oblastech. Podkladní a ochranná geotextilie vykázána samostatnou položkou 28997F. 
celkem - r.š. 3,15*155,0=488,250 [A]</t>
  </si>
  <si>
    <t>Kompletní konstrukce kotvení říms vč. dodávky, PKO, vrtů, vlepení (6,0kg/ks; á0,75m). 
Dilatační díl 1 (dl.8,50m); celkem 6*(12)=72,000 [A] 
Dilatační díl 2+3+4+5+6+7+8+9+10+11+12+13+14+15  (dl.10,00m); celkem 6*(14*14)=1 176,000 [B] 
Dilatační díl 16 (dl.6,264m); celkem 6*(9)=54,000 [C] 
Celkem: A+B+C=1 302,000 [D]</t>
  </si>
  <si>
    <t>Beton C30/37-XF4,XD3 
P-římsa - celkem 0,290*154,764=44,882 [A]</t>
  </si>
  <si>
    <t>celkem 0,155*35,78=5,546 [A]</t>
  </si>
  <si>
    <t>327325</t>
  </si>
  <si>
    <t>ZDI OPĚRNÉ, ZÁRUBNÍ, NÁBŘEŽNÍ ZE ŽELEZOVÉHO BETONU DO C30/37</t>
  </si>
  <si>
    <t>Beton dříku (C30/37-XF2,XD1) 
Dilatační díl 1 - celkem 8,55*0,7*(0,5*(4,044+4,018))=24,126 [A] 
Dilatační díl 2 - celkem 10,00*0,70*(0,5*(4,618+4,587))=32,218 [B] 
Dilatační díl 3 - celkem 10,00*0,70*(0,5*(4,587+4,589))=32,116 [C] 
Dilatační díl 4 - celkem 10,00*0,70*(0,5*(4,589+4,597))=32,151 [D] 
Dilatační díl 5 - celkem 10,00*0,70*(0,5*(4,597+4,600))=32,190 [E] 
Dilatační díl 6 - celkem 10,00*0,70*(0,5*(4,600+4,596))=32,186 [F] 
Dilatační díl 7 - celkem 10,00*0,70*(0,5*(4,596+4,591))=32,155 [G] 
Dilatační díl 8 - celkem 10,00*0,70*(0,5*(4,591+4,437))=31,598 [H] 
Dilatační díl 9 - celkem 10,00*0,70*(0,5*(4,587+4,389))=31,416 [I] 
Dilatační díl 10 - celkem 10,00*0,70*(0,5*(4,539+4,334))=31,056 [J] 
Dilatační díl 11 - celkem 10,00*0,70*(0,5*(4,484+4,262))=30,611 [K] 
Dilatační díl 12 - celkem 10,00*0,70*(0,5*(4,412+4,189))=30,104 [L] 
Dilatační díl 13 - celkem 10,00*0,70*(0,5*(4,189+3,917))=28,371 [M] 
Dilatační díl 14 - celkem 10,00*0,70*(0,5*(3,767+3,487))=25,389 [N] 
Dilatační díl 15 - celkem 10,00*0,70*(0,5*(3,337+3,092))=22,502 [O] 
Dilatační díl 16 - celkem 6,264*0,70*(0,5*(2,492+2,366))=10,651 [P] 
Celkem: A+B+C+D+E+F+G+H+I+J+K+L+M+N+O+P=458,840 [Q]</t>
  </si>
  <si>
    <t>327365</t>
  </si>
  <si>
    <t>VÝZTUŽ ZDÍ OPĚRNÝCH, ZÁRUBNÍCH, NÁBŘEŽNÍCH Z OCELI 10505, B500B</t>
  </si>
  <si>
    <t>celkem 22,87+25,665-4,228+2,819=47,126 [A]</t>
  </si>
  <si>
    <t>Mimo dosah CHRL. 
C8/10-X0 - pod základem OZ - celkem 155,5*3,3*0,15=76,973 [A] 
C8/10-X0 - Pod rubovou drenáží OZ - celkem 0,20*0,6*155,0=18,600 [B] 
Celkem: A+B=95,573 [C]</t>
  </si>
  <si>
    <t>Beton C20/25-nXF3 v dosahu CHRL. Plocha odečtena z grafického systému AutoCAD. 
Rampová napojení římsy - celkem 2*0,15*(0,5*2,6)=0,390 [A]</t>
  </si>
  <si>
    <t>Mezerovitý betonu (MCB-8) dle TKP kap. 18. 
Obetonování rubové drenáže - celkem (0,3*0,3)*155,0=13,950 [A]</t>
  </si>
  <si>
    <t>Plocha odečtena z grafického systému AutoCAD. 
Ochranný zásyp s funkcí drenážní nad rubovou drenáží - celkem 0,60*2,5*155,0=232,500 [A]</t>
  </si>
  <si>
    <t>Z kamenů hmotnosti 400-500kg s vyklínováním spár a s urovnáním líce. 
Plocha odečtena z grafického systému AutoCAD. 
Dilatační díl 1 + přesah - celkem 0,55*(1,2*86,5)=57,090 [A] 
Dilatační díl 2 - celkem 0,55*65,46=36,003 [B] 
Dilatační díl 3 - celkem 0,55*57,42=31,581 [C] 
Dilatační díl 4 - celkem 0,55*52,36=28,798 [D] 
Dilatační díl 5 - celkem 0,55*45,61=25,086 [E] 
Dilatační díl 6 - celkem 0,55*35,59=19,575 [F] 
Dilatační díl 7 - celkem 0,55*25,00=13,750 [G] 
Dilatační díl 8 - celkem 0,55*25,00=13,750 [H] 
Dilatační díl 9 - celkem 0,55*25,00=13,750 [I] 
Dilatační díl 10 - celkem 0,55*25,00=13,750 [J] 
Dilatační díl 11 - celkem 0,55*25,00=13,750 [K] 
Dilatační díl 12 - celkem 0,55*25,00=13,750 [L] 
Dilatační díl 13 - celkem 0,55*26,26=14,443 [M] 
Dilatační díl 14 - celkem 0,55*31,82=17,501 [N] 
Dilatační díl 15 - celkem 0,55*39,92=21,956 [O] 
Dilatační díl 16 + přesah - celkem 0,55*(1,2*(49,95-3,1))=30,921 [P] 
Celkem: A+B+C+D+E+F+G+H+I+J+K+L+M+N+O+P=365,454 [Q]</t>
  </si>
  <si>
    <t>Kamenná dlažba tl.0,25m do betonového lože tl.0,15m (viz položka 461314.1) z betonu C20/25-nXF3. 
Rampová napojení římsy - celkem 2*0,25*(0,5*2,6)=0,650 [A]</t>
  </si>
  <si>
    <t>Stabilizační prahy a patky z těžké kamenné rovnaniny prvků hmotnosti 400-500kg s vyklínováním spár a s urovnáním líce. 
Stabilizační kamenná patka svahového kužela na začátku OZ - celkem 0,6*1,0*11,0=6,600 [B] 
Stabilizační kamenná patka svahového kužela na konci OZ - celkem 0,6*1,0*17,6=10,560 [A] 
Celkem: B+A=17,160 [C]</t>
  </si>
  <si>
    <t>Plocha odečtena z grafického systému AutoCAD. 
Rampová napojení P-říms - celkem 0,25*(3,5*1,5)*2=2,625 [B] 
Podkladní a drenážní vrstva provizorního rozšíření vozovky nad levostranný příkop - celkem 0,5*1,0*285,0=142,500 [A] 
Celkem: B+A=145,125 [C]</t>
  </si>
  <si>
    <t>Plocha odečtena z grafického systému AutoCAD. 
Krajnice podél provizorního rozšíření komunikace II/325 nad L-příkop - celkem 0,5*285,0=142,500 [A]</t>
  </si>
  <si>
    <t>Vozovka z panelových rovnanin provizorního rozšíření komunikace II/325 nad stávající levostranný příkop. 
Zřízení krytu, opotřebení, údržba po dobu provozování, pronájem, veškerá nutná manipulace. 
Celkem 1,00*285,0=285,000 [A]</t>
  </si>
  <si>
    <t>Izolace rubu OZ se zatažením až do rubové drenáže. 
Plocha odečtena z grafického systému AutoCAD. 
Rub OZ - celkem 324=324,000 [A]</t>
  </si>
  <si>
    <t>Povrch dříku OZ - celkem 0,525*154,76=81,249 [A]</t>
  </si>
  <si>
    <t>Ochrana C.I. asfaltovými pásy s Al-vložkou pod římsami 
Povrch dříku OZ - celkem (0,525+0,20)*154,76=112,201 [A]</t>
  </si>
  <si>
    <t>Ochranná geotextilie min. 600g/m2. 
Líc OZ - celkem r.š. 2,0*(2,0+154,76+2,0)+27,6+12,1=357,220 [A] 
Rub OZ (izolace nátěrem pod úrovní rubové drenáže) - celkem 270,11+2,5*(2,0+154,76+2,0)=667,010 [B] 
Rub OZ (izolace asfaltovými pásy) - celkem (0,6+0,20)*154,76+385,28=509,088 [C] 
Celkem: A+B+C=1 533,318 [D]</t>
  </si>
  <si>
    <t>Hydrofobní impregrace P-římsy - celkem 0,65*154,8+0,75*154,6=216,570 [A]</t>
  </si>
  <si>
    <t>Nátěr boku boku dříku OZ v místě římsy (dle VL4) - celkem 0,175*154,76=27,083 [A]</t>
  </si>
  <si>
    <t>Odrazná hrana a horní povrch P-římsy - celkem 155,73*0,275=42,826 [A]</t>
  </si>
  <si>
    <t>Plastové odpadní potrubí z dlouhodobě UV-stabilního materiálu (minimálně SN12). 
Prostup rubové drenáže dříkem OZ (komplet řešení detailu prostupu) - celkem 16*1,0=16,000 [A]</t>
  </si>
  <si>
    <t>87527</t>
  </si>
  <si>
    <t>POTRUBÍ DREN Z TRUB PLAST (I FLEXIBIL) DN DO 100MM</t>
  </si>
  <si>
    <t>Drenážní potrubí uložené pod konstrukcí provizorního rozšíření komunikace II/325 nad levostranný příkop. 
Plastové drenážní potrubí, perforace 3/3, DN100, minimálně SN12. Zásyp drenážní trouby součástí položky 56330. Položka včetně kompletní manipulace, odstranění i uložení na trvalou skládku. 
Celkem 285,0=285,000 [A]</t>
  </si>
  <si>
    <t>Plastové potrubí rubové drenáže, perforace 3/3, DN150, minimálně SN8. 
Součástí položky řešení prostoru rubové drenáže spodní stavbou. Obetonování drenáže součástí položky 45160. 
Potrubí rubové drenáže - celkem 155,0+16*1,25=175,000 [A]</t>
  </si>
  <si>
    <t>Chráničky DN 94/110 římsách vč. přesahu na předmostí - celkem 3,0+154,76+3,0=160,760 [A]</t>
  </si>
  <si>
    <t>Odkup zhotovitelem za cenu šrotu. 
Pravostranné mostní zábradelní svodidlo se zádržností min. H2. 
Celkem 156,0=156,000 [A]</t>
  </si>
  <si>
    <t>Betonové palisády vč. betonového lože s bočními opěrkami (C20/25-nXF3) v rampovýchm napojeních římsy vlevo. 
Celkem 1,0*(0,2+0,15*(0,5+0,2+0,5))*(3,0+(3,0-0,6))=2,052 [A]</t>
  </si>
  <si>
    <t>Silniční betonové obruby vč. betonového lože C20/25-nXF3. 
Rampové napojení P-říms - celkem (3,0+0,8)+(3,0+0,8)=7,600 [A]</t>
  </si>
  <si>
    <t>Těsnící asfaltové zálivky ve vozovce podél římsy a rampových napojení dle VL-4. 
Celkem 3,0+155,0+3,0=161,000 [A]</t>
  </si>
  <si>
    <t>Betonové lože C20/25-nXF3. 
Betonový skluz vlevo za OZ - celkem 1,2+1,2*5,1=7,320 [A]</t>
  </si>
  <si>
    <t>Rozměry zakrytých konstrukcí odhadovány. Plochy dle grafického systému AutoCad. 
Fakturace bude probíhat dle skutečnosti až po potvrzení a odsouhlasení TDI či objednatelem. 
Bourání zakrytých konstrukcí (odhad, předpoklad) - Celkem 5*10,0*1,5*1,0=75,000 [A]</t>
  </si>
  <si>
    <t>Fakturace bude prováděna dle skutečnosti až po potvrzení a odsouhlasení TDI či objednatelem. 
Demolice stávající OZ. 
Celkem - 8,0*1,1*4,0+27,0*1,0*3,5=129,700 [A]</t>
  </si>
  <si>
    <t>Rozměry zakrytých konstrukcí odhadovány. Fakturace bude probíhat dle skutečnosti až po potvrzení a odsouhlasení TDI či objednatelem. 
Římsy na stávající OZ - celkem 0,25*0,75*(8,0+27,0)=6,563 [A]</t>
  </si>
  <si>
    <t>SO 253</t>
  </si>
  <si>
    <t>OPĚRNÁ ZEĎ V KM 34,104 - KM 34,228</t>
  </si>
  <si>
    <t>Poplatky za uložení zemin a přebytků výkopku. 
celkem položka 11332 - +148,0=148,000 [A] 
celkem položka 12373 - +22,20=22,200 [B] 
celkem položka 12473 - +33,55=33,550 [C] 
celkem položka 12960 - +59,49=59,490 [D] 
celkem položka 13173 - +2031,14=2 031,140 [E] 
celkem položka 13183 - +751,47=751,470 [F] 
celkem položka 13273 - +18,0=18,000 [G] 
celkem položka 23668 - +725,76=725,760 [H] 
celkem položka 26143+26153 - (1/4)*(0,15*0,15*3,14)*(137,5+661,5+257,5)=18,660 [I] 
celkem položka 26145+26165 - (1/4)*(0,3*0,3*3,14)*(320,05+459,35)=55,065 [J] 
celkem položka 17110 - -225,0=- 225,000 [K] 
celkem položka 17411 - -731,48=- 731,480 [L] 
Celkem: A+B+C+D+E+F+G+H+I+J+K+L=2 906,855 [M]</t>
  </si>
  <si>
    <t>poplatky za uložení stavebních sutí a kamene 
položka 11317 - +0,58=0,580 [A] 
položka 11414 - +8,69=8,690 [B] 
položka 11422 - +3,08=3,080 [C] 
položka 96613 - +18,0=18,000 [D] 
položka 96615 - +18,0=18,000 [E] 
položka 96616 - +1,50=1,500 [F] 
položka 96712 - +5,00=5,000 [G] 
Celkem: A+B+C+D+E+F+G=54,850 [H]</t>
  </si>
  <si>
    <t>Práce geotechnika na stavbě při provádění výkopových prací a při zakládání každého dilatačního dílu OZ. Dodatečný geotechnický průzkum na stavbě při realizaci prací na založení objektu dle TKP, ČSN a PD - včetně vyhodnocení, zápisů, zpráv atp. 
13ks dilatačních dílů OZ - Komplet 1=1,000 [A]</t>
  </si>
  <si>
    <t>Všeobecný úklid prostoru staveniště (odstranění černých skládek, odpadků apod.). 
Prostor staveniště (dočasného záboru) - celkem 3000=3 000,000 [A]</t>
  </si>
  <si>
    <t>11317</t>
  </si>
  <si>
    <t>ODSTRAN KRYTU ZPEVNĚNÝCH PLOCH Z DLAŽEB KOSTEK</t>
  </si>
  <si>
    <t>Odstranění/rozbrání stávajícího rampového napojení římsy v prostoru konce OZ a napojení na stávající most vč. podkladu. 
Celkem 3,1*0,75*0,25=0,581 [A]</t>
  </si>
  <si>
    <t>Odstranění podkladní štěrkové vrstvy provizorní panelové stezky pro pěší vytvořené nad levostranným příkopem. 
Celkem 2,0*0,5*148,0=148,000 [A]</t>
  </si>
  <si>
    <t>Odstranění podkladní vrstvy v rámci položky 11332. 
Rozebrání vozovky provizorního stezky pro pěší z panelových rovnanin nad L-příkopem. Panely budou uložit na skládku zhotovitele pro další užití. Položka včetně komplet manipulace. 
Panelová vozovka (vlevo) - celkem 2,00*0,15*148,0=44,400 [A]</t>
  </si>
  <si>
    <t>Odstranění stávajících obrubníků rampového napojení vpravo za OZ v napojení na most. 
Celkem 1,6+3,05+0,75+2,1=7,500 [A]</t>
  </si>
  <si>
    <t>Drážky (15/40mm) pro provedení asfaltových těsnících zálivek podél nouzového chodníku v místě napojení na stávající stav. 
Celkem 122,2+5,3+7*3*0,5+9,0=147,000 [A]</t>
  </si>
  <si>
    <t>Odstranění zpevnění koryta v.t. v místě budoucího napojení nové OZ na stávající mostní objekt vpravo za OZ. 
Fakturace bude prováděna dle skutečnosti až po potvrzení a odsouhlasení TDI či objednatelem. 
Břehové části - celkem 0,40*18,1*1,2=8,688 [A]</t>
  </si>
  <si>
    <t>11422</t>
  </si>
  <si>
    <t>ODSTRAN KONSTR VODNÍCH KORYT Z BETONU PROSTÉHO</t>
  </si>
  <si>
    <t>Odstranění stávajících betonových prahů v místě napojení nové OZ na stávající mostní objekt (v nutném rozsahu). Bude upřesněno během realizace. 
Fakturace bude prováděna dle skutečnosti až po potvrzení a odsouhlasení TDI či objednatelem. 
Břehové části - celkem 0,4*0,8*(4,0+4,7*1,2)=3,085 [A]</t>
  </si>
  <si>
    <t>Sejmutí humózní vrstvy a ornice vč. odvozu na dočasnou skládku zhotovitele. 
Pod OZ - celkem 300,0*0,15=45,000 [A]</t>
  </si>
  <si>
    <t>Odstranění krajnice vytvořené podél provizorního rozšíření vozovky nad L-příkopem - celkem 2*0,5*0,15*148,0=22,200 [A]</t>
  </si>
  <si>
    <t>Plochy dle systému AutoCAD. 
Výkop a reprofilace koryta pro provedení těžkých kamenných rovnanin v líci OZ v korytě v.t.  
Dilatační díl 1 + přesah - celkem 0,55*0,75*10,0=4,125 [A] 
Dilatační díl 2 - celkem 0,55*0,65*10,0=3,575 [B] 
Dilatační díl 3 - celkem 0,55*0,7*10,0=3,850 [C] 
Dilatační díl 4 - celkem 0,55*1,0*10,0=5,500 [D] 
Dilatační díl 5 - celkem 0,55*1,2*10,0=6,600 [E] 
Dilatační díl 6 - celkem 0,55*1,3*10,0=7,150 [F] 
Dilatační díl 7 - celkem 0,55*0,5*10,0=2,750 [G] 
Dilatační díl 8 - díl 13 - celkem 0,0=0,000 [H] 
Celkem: A+B+C+D+E+F+G+H=33,550 [I]</t>
  </si>
  <si>
    <t>Vytěžení zeminy ze zemníku dočasné skládky 
celkem pro položku 17110 - 225,0=225,000 [A] 
celkem pro položku 17411 - 731,48=731,480 [B] 
celkem pro položku 18222 - 0,15*300=45,000 [C] 
Celkem: A+B+C=1 001,480 [D]</t>
  </si>
  <si>
    <t>Fakturace bude prováděna dle skutečnosti až po potvrzení a odsouhlasení TDI či objednatelem. 
Odstranění nánosu/sedimentu v korytě v.t. (předpoklad průměrná tloušťka 0,15m) - celkem 0,15*(122,2+10,0)*3,0=59,490 [A]</t>
  </si>
  <si>
    <t>Plocha odečtena z grafického systému AutoCAD. 
Dilatační díl 1 - celkem 10,0*15,318=153,180 [A] 
Dilatační díl 2 - celkem 10,0*14,355=143,550 [B] 
Dilatační díl 3 - celkem 10,0*13,384=133,840 [C] 
Dilatační díl 4 - celkem 10,0*10,799=107,990 [D] 
Dilatační díl 5 - celkem 10,0*8,213=82,130 [E] 
Dilatační díl 6 - celkem 10,0*10,961=109,610 [F] 
Dilatační díl 7 - celkem 10,0*13,703=137,030 [G] 
Dilatační díl 8 - celkem 10,0*14,762=147,620 [H] 
Dilatační díl 9 - celkem 10,0*17,675=176,750 [I] 
Dilatační díl 10 - celkem 10,0*20,840=208,400 [J] 
Dilatační díl 11 - celkem 10,0*22,040=220,400 [K] 
Dilatační díl 12 - celkem 6,65*24,154=160,624 [L] 
Dilatační díl 13 - celkem 5,544*23,362=129,519 [M] 
Svážnice (dle podmínek zhotovitele) - celkem (2/3)*0,5*5,0*3,5*15,00=87,500 [N] 
Hloubení jam pro nové UV - celkem 8*3,0=24,000 [O] 
Výkop v místě napojení nové OZ na stavající most vpravo za OZ - celkem 4,5*2,0*1,0=9,000 [P] 
Celkem: A+B+C+D+E+F+G+H+I+J+K+L+M+N+O+P=2 031,143 [Q]</t>
  </si>
  <si>
    <t>Plocha odečtena z grafického systému AutoCAD. 
Dilatační díl 1 - celkem 10,0*3,901=39,010 [A] 
Dilatační díl 2 - celkem 10,0*5,859=58,590 [B] 
Dilatační díl 3 - celkem 10,0*7,817=78,170 [C] 
Dilatační díl 4 - celkem 10,0*9,271=92,710 [D] 
Dilatační díl 5 - celkem 10,0*10,725=107,250 [E] 
Dilatační díl 6 - celkem 10,0*8,492=84,920 [F] 
Dilatační díl 7 - celkem 10,0*6,258=62,580 [G] 
Dilatační díl 8 - celkem 10,0*5,800=58,000 [H] 
Dilatační díl 9 - celkem 10,0*4,541=45,410 [I] 
Dilatační díl 10 - celkem 10,0*3,173=31,730 [J] 
Dilatační díl 11 - celkem 10,0*2,144=21,440 [K] 
Dilatační díl 12 - celkem 6,65*1,191=7,920 [L] 
Dilatační díl 13 - celkem 5,544*1,983=10,994 [M] 
Svážnice (dle podmínek zhotovitele) - celkem (1/3)*0,5*5,0*3,5*15,00=43,750 [N] 
Výkop v místě napojení nové OZ na stavající most vpravo za OZ - celkem 4,5*2,0*1,0=9,000 [O] 
Celkem: A+B+C+D+E+F+G+H+I+J+K+L+M+N+O=751,474 [P]</t>
  </si>
  <si>
    <t>Výkop rýhy pro provedení stabilizačních patek v korytě v.t. 
Odpadní potrubí od nových UV - celkem 1,0*1,5*1,0*8=12,000 [A] 
Stabilizační kamenná patka svahového kužela v líci na konci OZ - celkem 0,6*1,0*10,0=6,000 [B] 
Celkem: A+B=18,000 [C]</t>
  </si>
  <si>
    <t>Modelace teréna a násypového tělesa komuniace, vytvoření plynulého napojení na stávající koryto v.t. a související pozemky. 
Začátek OZ - obsyp a modelace svahových kuželů s plynulým napojením na stavající stav koryta v.t. - celkem 75=75,000 [A] 
Konec OZ - obsyp a modelace svahových kuželů s plynulým napojením na stavající stav koryta v.t. - celkem 150=150,000 [B] 
Celkem: A+B=225,000 [C]</t>
  </si>
  <si>
    <t>Uložení na dočasnou nebo trvalou či dočasnou skládku 
příspěvek položky 12373 - celkem 22,20=22,200 [A] 
příspěvek položky 12473 - celkem 33,55=33,550 [B] 
příspěvek položky 12960 - celkem 59,49=59,490 [C] 
příspěvek položky 13173 - celkem 2031,14=2 031,140 [D] 
příspěvek položky 13183 - celkem 751,47=751,470 [E] 
příspěvek položky 13273 - celkem 18,00=18,000 [F] 
příspěvek položky 23668 - celkem 725,76=725,760 [G] 
příspěvek položky 26143+26153.1+26153.2 - celkem (1/4)*(0,15*0,15*3,14)*(137,5+661,5+257,5)=18,660 [H] 
příspěvek položky 26145+26165 - celkem (1/4)*(0,3*0,3*3,14)*(320,05+459,35)=55,065 [I] 
Celkem: A+B+C+D+E+F+G+H+I=3 715,335 [J]</t>
  </si>
  <si>
    <t>Plocha odečtena z grafického systému AutoCAD. 
Zásyp rubu a líce základu OZ (zásyp dle ČSN 73 6244 čl.5.1.). 
Dilatační díl 1 - celkem (5,773+0,349)*10,00=61,220 [B] 
Dilatační díl 2 - celkem (5,940+0,359)*10,00=62,990 [C] 
Dilatační díl 3 - celkem (6,106+0,369)*10,00=64,750 [A] 
Dilatační díl 4 - celkem (6,216+0,356)*10,00=65,720 [D] 
Dilatační díl 5 - celkem (6,325+0,343)*10,00=66,680 [E] 
Dilatační díl 6 - celkem (5,805+0,371)*10,00=61,760 [F] 
Dilatační díl 7 - celkem (5,285+0,399)*10,00=56,840 [G] 
Dilatační díl 8 - celkem (5,033+0,364)*10,00=53,970 [H] 
Dilatační díl 9 - celkem (4,742+0,324)*10,00=50,660 [I] 
Dilatační díl 10 - celkem (4,572+0,301)*10,00=48,730 [J] 
Dilatační díl 11 - celkem (4,065+0,340)*10,00=44,050 [K] 
Dilatační díl 12 - celkem (3,558+0,379)*6,65=26,181 [L] 
Dilatační díl 13 - celkem (3,871+0,490)*5,544=24,177 [M] 
Svážnice (dle podmínek zhotovitele) - celkem (1/3)*0,5*5,0*3,5*15,00=43,750 [N] 
Celkem: B+C+A+D+E+F+G+H+I+J+K+L+M+N=731,478 [O]</t>
  </si>
  <si>
    <t>Plocha odečtena z grafického systému AutoCAD. 
Zásyp za opěrou (na rubu OZ). Zásyp dle dle ČSN 73 6244 čl.5.4. 
Dilatační díl 1 - celkem 3,1*10,00*2,786=86,366 [A] 
Dilatační díl 2 - celkem 3,1*10,00*2,725=84,475 [B] 
Dilatační díl 3 - celkem 3,1*10,00*2,762=85,622 [C] 
Dilatační díl 4 - celkem 3,1*10,00*2,725=84,475 [D] 
Dilatační díl 5 - celkem 3,1*10,00*2,761=85,591 [E] 
Dilatační díl 6 - celkem 3,1*10,00*2,662=82,522 [F] 
Dilatační díl 7 - celkem 3,1*10,00*2,860=88,660 [G] 
Dilatační díl 8 - celkem 3,1*10,00*2,872=89,032 [H] 
Dilatační díl 9 - celkem 3,1*10,00*2,858=88,598 [I] 
Dilatační díl 10 - celkem 3,1*10,00*2,826=87,606 [J] 
Dilatační díl 11 - celkem 3,1*10,00*2,689=83,359 [K] 
Dilatační díl 12 - celkem 3,1*6,65*2,709=55,846 [L] 
Dilatační díl 13 - celkem 3,1*5,544*2,543=43,705 [M] 
Svážnice na konci OZ - celkem (2/3)*0,5*5,0*3,5*15,00=87,500 [N] 
Zásyp odpadních potrubí od nových UV - celkem 1,0*1,5*1,0*8=12,000 [O] 
Zásyp nových UV - celkem 8*2,5=20,000 [P] 
Výkop v místě napojení nové OZ na stavající most vpravo za OZ - celkem 4,5*(2,0+2,0)*1,0=18,000 [Q] 
Celkem: A+B+C+D+E+F+G+H+I+J+K+L+M+N+O+P+Q=1 183,357 [R]</t>
  </si>
  <si>
    <t>Podklad provizorní levostranné vozovky - celkem 2,5*148,0=370,000 [A]</t>
  </si>
  <si>
    <t>Rozprostření v místech určených k ohumusování v okolí mostu. 
celkem 300=300,000 [A]</t>
  </si>
  <si>
    <t>celkem 300=300,000 [A]</t>
  </si>
  <si>
    <t>Separační geotextilie na povrchu ochranného zásypu na rubu spodní stavby nad rubovou drenáží. 
Ochranný zásyp na rubu OZ s funkcí drenážní nad rubovou drenáží - celkem (0,5+0,60+2,5+0,5)*(122,2+1,0+1,0)=509,220 [A]</t>
  </si>
  <si>
    <t>Kompletní konstrukce svislých zápor - opotřebení, osazení vč. betonu, betonáže kořene, odstranění. Ocelové zápory HEB 140 (33,7kg/bm). 
Svislé zápory v blízkosti osy komunikace á1,50m; dl. 3,0m - celkem 0=0,000 [A] 
Svislé zápory v blízkosti osy komunikace á1,50m; dl. 5,0m - celkem (33,7/1000)*5,0*(57)=9,605 [B] 
Svislé zápory v blízkosti osy komunikace á1,50m; dl. 7,0m - celkem (33,7/1000)*6,0*(25)=5,055 [C] 
Svislé zápory v blízkosti osy komunikace á1,50m; dl. 8,0m - celkem 0=0,000 [D] 
Zajištění stavební jámy v líci OZ v korytě v.t. á2,00m; dl. 4,0m - celkem (33,7/1000)*68*4,0=9,166 [E] 
Celkem: A+B+C+D+E=23,826 [F]</t>
  </si>
  <si>
    <t>Kompletní konstrukce ocelových převázek pro ššikmé tahové kotvy - opotřebení, osazení, provozování, odstranění. Ocelové převázky dl.1,80m z 2xU240 (2*33,2kg/bm) + 1xroznáššecí desky (0,04/0,4/0,4m~50,0kg/ks) + 1x spojovací materiál (10kg/ks). 
Převázky ššikmých tahovových kotev v prostoru osy komunikace (horní řada) - celkem 0,001*(dl.1,8*(2*25,3kg)+(50+10)kg)*41ks=6,194 [A] 
Převázky ššikmých tahovových kotev v prostoru osy komunikace (dolní řada) - celkem 0=0,000 [B] 
Celkem: A+B=6,194 [C]</t>
  </si>
  <si>
    <t>Komplet zřízení, opotřebení, odstranění výdřevy provizorního záporového pažení. 
Plocha odečtena z grafického systému AutoCAD. 
Zajištění stavební jámy v blízkosti osy komunikace: 451+4*3=463,000 [B] 
Zajištění stavební jámy v líci OZ v korytě v.t.: 101*2,4=242,400 [A] 
Celkem: B+A=705,400 [C]</t>
  </si>
  <si>
    <t>Hlubinné založení objektu na mikropilotách (přední řada TR89/10; zadní řada tyče DN32). 
Díl 1+2+3+4+5+6+7+8+9+10+11 (přední tlačená řada; á1,25m; dl. 5,50m) - celkem 11*8*5,50=484,000 [A] 
Díl 12+13 (přední tlačená řada; á1,25m; dl. 5,50m) - celkem (6+5)*5,50=60,500 [B] 
Díl 1+2+3+4+5+6+7+8+9+10+11 (zadní tažená řada; á4,00m; dl. 5,00m) - celkem 11*3*5,00=165,000 [C] 
Díl 12+13 (zadní tažená řada; á4,00m; dl. 5,50m) - celkem (3+2)*5,0=25,000 [D] 
Celkem: A+B+C+D=734,500 [E]</t>
  </si>
  <si>
    <t>Kompletní konstrukce provizorních těsnících hrázek v korytě v.t. po dobu realizace prací na OZ. Hrázky v rozsahu nutném k provedení prací  (založení OZ, základů, spodní stavby, zpevnění koryta v.t., apod.)  
Položka vč. veškeré manipulace bez poplatku za uložení na skládku. 
Celkem 92*2,9=266,800 [A]</t>
  </si>
  <si>
    <t>Tahová kotva záporového pažení 30° od vodorovné směrem pod základovou spáru (tahové tyče D32 B500B); kořen MP min. 5,00m. 
Horní řada - celkem 2,5*41 ks=102,500 [A] 
Dolní řada - celkem 0 ks=0,000 [B] 
Celkem: A+B=102,500 [C]</t>
  </si>
  <si>
    <t>Vrty pro zápory déky 3m v blízkosti osy komunikace D300 á1,50m - celkem 0=0,000 [A] 
Vrty pro zápory délky 5m v blízkosti osy komunikace D300 á1,50m - celkem 24*1,8+2,4*33=122,400 [B] 
Vrty pro zápory délky 6m v blízkosti osy komunikace D300 á1,50m - celkem 3,75*25=93,750 [C] 
Vrty pro zápory délky 7m v blízkosti osy komunikace D300 á1,50m - celkem 0=0,000 [D] 
Vrty pro zápory délky 8m v blízkosti osy komunikace D300 á1,50m - celkem 0=0,000 [E] 
Vrty pro zápory v líci OZ v korytě v.t. D300 á2,00m - celkem 0,5*((15+122+15)/2) - celkem 0,5*68=34,000 [F] 
Celkem: A+B+C+D+E+F=250,150 [G]</t>
  </si>
  <si>
    <t>Vrty pro provedení hlubinného založení objektu na mikropilotách. 
Díl 1+2+3+4+5+6+7+8+9+10+11 (přední tlačená řada; á1,25m; dl. (5,5-0,5)m) - celkem 11*8*5,0=440,000 [A] 
Díl 12+13 (přední tlačená řada; á1,25m; dl. (5,5-0,5)m) - celkem (6+5)*5,0=55,000 [B] 
Díl 1+2+3+4+5+6+7+8+9+10+11 (zadní tažená řada; á4,00m; dl. (5,0-0,5)m) - celkem 11*3*4,5=148,500 [D] 
Díl 12+13 (zadní tažená řada; á4,00m; dl. (5,0-0,5)m) - celkem (2+3)*4,50=22,500 [C] 
hluché vrtání přední řada-269 m=269,000 [E] 
hluché vrtání zadní řada-130 m=130,000 [F] 
Celkem: A+B+D+C+E+F=1 065,000 [G]</t>
  </si>
  <si>
    <t>Tahová kotva záporového pažení 30° od vodorovné směrem pod základovou spáru (tahové tyče D32 B500B); kořen MP min. 5,00m. 
Horní řada - celkem (5,0-2,5)*41 ks=102,500 [A] 
Dolní řada - celkem 0 ks=0,000 [B] 
Celkem: A+B=102,500 [C]</t>
  </si>
  <si>
    <t>Vrty pro zápory déky 3m v blízkosti osy komunikace D300 á1,50m - celkem 0=0,000 [A] 
Vrty pro zápory délky 5m v blízkosti osy komunikace D300 á1,50m - celkem 24*3,2+2,6*33=162,600 [B] 
Vrty pro zápory délky 6m v blízkosti osy komunikace D300 á1,50m - celkem 2,25*25=56,250 [C] 
Vrty pro zápory délky 7m v blízkosti osy komunikace D300 á1,50m - celkem 0=0,000 [D] 
Vrty pro zápory délky 8m v blízkosti osy komunikace D300 á1,50m - celkem 0=0,000 [E] 
Vrty pro zápory v líci OZ v korytě v.t. D300 á2,00m - celkem ((4,0-1,35)-0,5)*(68)=146,200 [F] 
Celkem: A+B+C+D+E+F=365,050 [G]</t>
  </si>
  <si>
    <t>Základové pasy z betonu C30/37-XF2,XD1. 
Celkem - 1,966m2*122,2=240,245 [A]</t>
  </si>
  <si>
    <t>celkem 0,09t/m3*349=31,410 [A]</t>
  </si>
  <si>
    <t>Tahová kotva záporového pažení 30° od vodorovné směrem pod základovou spáru (tahové tyče D32 B500B); kořen MP min. 3,00m. Položka vč. ocelových převázek (v režii zhotovitele). 
Kotvení záporového pažení (horní řada): kotvy á3,00m; dl. 5,50m; celkem 41ks=41,000 [B] 
Kotvení záporového pažení (dolní řada): kotvy á3,00m; dl. 5,50m; celkem 0ks=0,000 [A] 
Celkem: B+A=41,000 [C]</t>
  </si>
  <si>
    <t>Separační geotextilie (min.300g/m2) pod konstrukcí provizorní stezky pro pěší nad L-příkopem. Položka vč. finálního odstranění geotextilie, manipulace a uložení a poplatku za skládku. 
celkem - r.š. (2,0+0,5+0,5)*148,0=444,000 [A]</t>
  </si>
  <si>
    <t>Podkladní a ochranná vrstva z geotextilie pro těsnící fólii dle požadavků ČSN 73 6244 v přechodových oblastech (podkladní geotextilie min.600g/m2; ochranná krycí geotextilie min.600g/m2). 
Těsnící vrstva vykázána samostatnou položkou 28999. 
celkem - r.š. 2*3,10*122,2=757,640 [A]</t>
  </si>
  <si>
    <t>Souvrství těsnící fólie dle požadavků ČSN 73 6244 v přechodových oblastech. Podkladní a ochranná geotextilie vykázána samostatnou položkou 28997F. 
celkem - r.š. 3,10*122,2=378,820 [A]</t>
  </si>
  <si>
    <t>Kompletní konstrukce kotvení říms vč. dodávky, PKO, vrtů, vlepení (6,0kg/ks; přední řada á1,00m; zadní řada á2,00m). 
Dilatační díl 1+2+3+4+5+6+7+8+9+10+11 (dl.10,00m); celkem 6*(11+6)*11=1 122,000 [B] 
Dilatační díl 12 (dl.6,65m); celkem 6*(7+4)*1=66,000 [A] 
Dilatační díl 16 (dl.5,544m); kotvy á 2,00m; celkem 6*(6+6)*1=72,000 [C] 
Kotvení římsy vpravo za OZ - plynulé napojení chodníku na římsu - celkem 6*10=60,000 [D] 
Výškový náběh betonového svodidla na konci OZ - celkem 6*(2*5)=60,000 [E] 
Celkem: B+A+C+D+E=1 380,000 [F]</t>
  </si>
  <si>
    <t>Beton C30/37-XF4,XD3 
Obnova římsy na křídle mostu vpravo za mostem - celkem 6,85*0,3+5,0*(0,6-0,3)*0,25=2,430 [A] 
P-římsa na nové OZ - celkem 0,5737*122,2=70,106 [B] 
Celkem: A+B=72,536 [C]</t>
  </si>
  <si>
    <t>celkem 7,678+0,471=8,149 [A]</t>
  </si>
  <si>
    <t>Beton dříku (C30/37-XF2,XD1) 
Dilatační díl 1 - celkem 42,9*0,7=30,030 [A] 
Dilatační díl 2 - celkem 43,5*0,7=30,450 [B] 
Dilatační díl 3 - celkem 43,8*0,7=30,660 [C] 
Dilatační díl 4 - celkem 44,2*0,7=30,940 [D] 
Dilatační díl 5 - celkem 44,55*0,7=31,185 [E] 
Dilatační díl 6 - celkem 42,9*0,7=30,030 [F] 
Dilatační díl 7 - celkem 41,08*0,7=28,756 [G] 
Dilatační díl 8 - celkem 41,06*0,7=28,742 [H] 
Dilatační díl 9 - celkem 40,9*0,7=28,630 [I] 
Dilatační díl 10 - celkem 38,6*0,7=27,020 [J] 
Dilatační díl 11 - celkem 38,6*0,7=27,020 [K] 
Dilatační díl 12 - celkem 23,4*0,7=16,380 [L] 
Dilatační díl 13 - celkem 19,6*0,7=13,720 [M] 
Celkem: A+B+C+D+E+F+G+H+I+J+K+L+M=353,563 [N]</t>
  </si>
  <si>
    <t>celkem 21,241+18,918=40,159 [A]</t>
  </si>
  <si>
    <t>Beton C8/10-X0 mimo dosah CHRL. 
Pod základem OZ - celkem 442,13*0,15=66,320 [A] 
Pod rubovou drenáží OZ - celkem 0,20*0,6*(122,2+5,5)=15,324 [B] 
Celkem: A+B=81,644 [C]</t>
  </si>
  <si>
    <t>Beton C20/25-nXF3 v dosahu CHRL. Plocha odečtena z grafického systému AutoCAD. 
Podkladní beton pod chodníkovou konzolou na rubu OZ - celkem 0,20*1,00*(122,2+2*0,2)=24,520 [A] 
Podkladní beton pod obnovou římsy v místě napojení chodníku na mostní římsu vpravo za mostem - celkem 0,20*4,5=0,900 [B] 
Celkem: A+B=25,420 [C]</t>
  </si>
  <si>
    <t>Mezerovitý betonu (MCB-8) dle TKP kap. 18. 
Obetonování rubové drenáže - celkem (0,3*0,3)*(122,2+5,5)=11,493 [A]</t>
  </si>
  <si>
    <t>Plocha odečtena z grafického systému AutoCAD. 
Ochranný zásyp s funkcí drenážní nad rubovou drenáží + přesah na konci OZ - celkem 0,60*2,5*(122,2+5,5)=191,550 [A]</t>
  </si>
  <si>
    <t>Z kamenů hmotnosti 400-500kg s vyklínováním spár a s urovnáním líce. 
Plocha odečtena z grafického systému AutoCAD. 
Dilatační díl 1 - celkem 0,55*2,50*10,0=13,750 [A] 
Dilatační díl 2 - celkem 0,55*2,50*10,0=13,750 [B] 
Dilatační díl 3 - celkem 0,55*2,50*10,0=13,750 [C] 
Dilatační díl 4 - celkem 0,55*2,50*10,0=13,750 [D] 
Dilatační díl 5 - celkem 0,55*2,50*10,0=13,750 [E] 
Dilatační díl 6 - celkem 0,55*2,50*10,0=13,750 [F] 
Dilatační díl 7 - celkem 0,55*2,50*10,0=13,750 [G] 
Dilatační díl 8 - celkem 0,55*2,50*10,0=13,750 [H] 
Dilatační díl 9 - celkem 0,55*2,50*10,0=13,750 [I] 
Dilatační díl 10 - celkem 0,55*2,50*10,0=13,750 [J] 
Dilatační díl 11 - celkem 0,55*2,50*10,0=13,750 [K] 
Dilatační díl 12 - celkem 0,55*20,5 m2=11,275 [L] 
Dilatační díl 13 + přesah - celkem 0,55*(1,2*30,82)=20,341 [M] 
Celkem: A+B+C+D+E+F+G+H+I+J+K+L+M=182,866 [N]</t>
  </si>
  <si>
    <t>Stabilizační prahy a patky z těžké kamenné rovnaniny prvků hmotnosti 400-500kg s vyklínováním spár a s urovnáním líce. 
Stabilizační kamenná patka svahového kužela v líci na konci OZ - celkem 0,6*1,0*10,0=6,000 [A]</t>
  </si>
  <si>
    <t>Plocha odečtena z grafického systému AutoCAD. 
Podkladní a drenážní vrstva provizorní stezky pro pěší nad levostranným příkopem - celkem 2,0*0,5*148,0=148,000 [A]</t>
  </si>
  <si>
    <t>Plocha odečtena z grafického systému AutoCAD. 
Krajnice podél provizorní stezky pro pěší nad L-příkopem - celkem 2*0,5*0,15*148,0=22,200 [A]</t>
  </si>
  <si>
    <t>Rozebrání a obnova (úprava tvaru) kamenné dlažby podél liniové vpusti vpravo za OZ v místě napojení Mk na II/325. 
Komplet - celkem 0,5*8,2=4,100 [A]</t>
  </si>
  <si>
    <t>Vozovka z panelových rovnanin provizorní stezky pro pěší nad stávajícím levostranným příkopem. 
Zřízení krytu, opotřebení, údržba po dobu provozování, pronájem, veškerá nutná manipulace. 
Celkem 2,00*148,0=296,000 [A]</t>
  </si>
  <si>
    <t>Izolace rubu OZ se zatažením až do rubové drenáže. 
Plocha odečtena z grafického systému AutoCAD. 
Rub OZ - celkem 170=170,000 [A]</t>
  </si>
  <si>
    <t>Povrch dříku OZ - celkem 1,47*122,2=179,634 [A]</t>
  </si>
  <si>
    <t>Ochrana C.I. asfaltovými pásy s Al-vložkou pod nouzovým chodníkem 
Povrch dříku OZ - celkem (1,47+0,35)*122,2=222,404 [A]</t>
  </si>
  <si>
    <t>Ochranná geotextilie min. 600g/m2. 
Líc OZ - celkem r.š. 2,0*(2,0+122,2+2,0)+5,0+10,94=268,340 [A] 
Rub OZ (izolace nátěrem pod úrovní rubové drenáže) - celkem r.š. 5,0*(2,0+122,2+2,0)=631,000 [B] 
Rub OZ (izolace asfaltovými pásy) - celkem (0,35+0,77+3,0+0,30)*122,2=540,124 [C] 
Celkem: A+B+C=1 439,464 [D]</t>
  </si>
  <si>
    <t>Hydrofobní impregrace P-římsy - celkem (4,977+122,35)*1,6+0,85*122,157=307,557 [A]</t>
  </si>
  <si>
    <t>Nátěr boku boku dříku OZ v místě římsy (dle VL4) - celkem 0,300*122,2=36,660 [A]</t>
  </si>
  <si>
    <t>Odrazná hrana a horní povrch P-římsy - celkem 118,501*0,27+2,3*4=41,195 [A]</t>
  </si>
  <si>
    <t>Plastové odpadní potrubí z dlouhodobě UV-stabilního materiálu (minimálně SN12). 
Odpadní potrubí od UV (položka včetně řešení detailu prostupu) - celkem 8*2,0=16,000 [A] 
Prostup rubové drenáže dříkem OZ (komplet řešení detailu prostupu) - celkem 13*1,0=13,000 [B] 
Celkem: A+B=29,000 [C]</t>
  </si>
  <si>
    <t>Drenážní potrubí uložené pod konstrukcí provizorní stezky pro pěší nad levostranným příkopem. 
Plastové drenážní potrubí, perforace 3/3, DN100, minimálně SN12. Zásyp drenážní trouby součástí položky 56330. Položka včetně kompletní manipulace, odstranění i uložení na trvalou skládku. 
Celkem 148=148,000 [A]</t>
  </si>
  <si>
    <t>Plastové potrubí rubové drenáže, perforace 3/3, DN150, minimálně SN8. 
Součástí položky řešení prostoru rubové drenáže spodní stavbou. Obetonování drenáže součástí položky 45160. 
Potrubí rubové drenáže - celkem (122,2+5,5)+13*1,25=143,950 [A]</t>
  </si>
  <si>
    <t>Chráničky DN 94/110 římsách vč. přesahu na předmostí - celkem 122,2+3,0=125,200 [A]</t>
  </si>
  <si>
    <t>89536</t>
  </si>
  <si>
    <t>DRENÁŽNÍ VÝUSŤ Z PROST BETONU</t>
  </si>
  <si>
    <t>Obnova vyústění rubové drenáže mostního objektu vpravo za OZ. Výstavbou OZ bude dotčeno. 
Celkem 1=1,000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</si>
  <si>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</si>
  <si>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UV a mříž pro zatížení dopravou D400. 
celkem 8=8,000 [A]</t>
  </si>
  <si>
    <t>9112A3</t>
  </si>
  <si>
    <t>ZÁBRADLÍ MOSTNÍ S VODOR MADLY - DEMONTÁŽ S PŘESUNEM</t>
  </si>
  <si>
    <t>Demontáž stávajícího zábradlí v rampovém napojení stávajícího mostního objektu (v místě napojení nové OZ na most). 
Odkup zhotovitelem za cenu šrotu. 
Celkem 0,5+1,5+0,5=2,500 [A]</t>
  </si>
  <si>
    <t>Pravostranné zábradlí mostní v. 1,10m se svislou výplní. 
Na nové OZ - celkem 122,2=122,200 [A] 
Napojení nového zábradlí na stávající zábradlí na most vpravo za novou OZ - celkem 6,00=6,000 [B] 
Celkem: A+B=128,200 [C]</t>
  </si>
  <si>
    <t>9112B3</t>
  </si>
  <si>
    <t>ZÁBRADLÍ MOSTNÍ SE SVISLOU VÝPLNÍ - DEMONTÁŽ S PŘESUNEM</t>
  </si>
  <si>
    <t>ZÁBRADLÍ MOSTNÍ SE SVISLOU VÝPLNÍ - DEMONTÁŽ S PŘESUNEM 
Odkup zhotovitelem za cenu šrotu. 
Demontáž stávajícího zábradlí v místě napojení nového na stávající zábradlí na most vpravo za novou OZ. 
Demontáž stávajícího zábradlí celkem 6=6,000 [A]</t>
  </si>
  <si>
    <t>Pravostranné ocelové mostní svodidlo na mostě se zádržností min. H2. 
Celkem 120=120,000 [A]</t>
  </si>
  <si>
    <t>911EC1</t>
  </si>
  <si>
    <t>SVODIDLO BETON, ÚROVEŇ ZADRŽ H2 VÝŠ 1,1M - DODÁVKA A MONTÁŽ</t>
  </si>
  <si>
    <t>Výškový náběh betonového svodidla na konci OZ (ukončení svodidla). 
Celkem 4=4,000 [A]</t>
  </si>
  <si>
    <t>položka zahrnuje:  
- kompletní dodávku všech dílů betonového svodidla včetně spojovacích prvků  
- osazení svodidla  
- přechod na jiný typ svodidla nebo přes mostní závěr  
nezahrnuje odrazky nebo retroreflexní fólie  
nezahrnuje podkladní vrstvu</t>
  </si>
  <si>
    <t>91913</t>
  </si>
  <si>
    <t>ŘEZÁNÍ BETONOVÝCH KONSTRUKCÍ</t>
  </si>
  <si>
    <t>Zaříznutí římsy na stávajícím mostě vpravo za OZ v místě napojení nového chodníku (úprava římsy). 
Celkem 0,85*0,30=0,255 [A]</t>
  </si>
  <si>
    <t>položka zahrnuje řezání betonových konstrukcí bez ohledu na tloušťku, včetně spotřeby vody</t>
  </si>
  <si>
    <t>Asfaltové těsnící zálivky podél nouzového chodníku a v místě napojení na stávající stav (dle VL-4). 
Celkem 122,2+5,3+7*3*0,5+9,0=147,000 [A]</t>
  </si>
  <si>
    <t>931332</t>
  </si>
  <si>
    <t>TĚSNĚNÍ DILATAČNÍCH SPAR POLYURETANOVÝM TMELEM PRŮŘEZU DO 200MM2</t>
  </si>
  <si>
    <t>Těsnění dilatační spáry mezi koncovým dílem betovoho svodidla a nouzovým chodníkem. 
Celkem 4,1+0,65+0,22=4,970 [A]</t>
  </si>
  <si>
    <t>Fakturace bude probíhat dle skutečnosti až po potvrzení a odsouhlasení TDI či objednatelem. 
Bourání zakrytých neučekávaných konstrukcí (odhad, předpoklad) - Celkem 2*3,0*2,0*1,5=18,000 [A]</t>
  </si>
  <si>
    <t>Rozměry zakrytých konstrukcí odhadovány. Fakturace bude probíhat dle skutečnosti až po potvrzení a odsouhlasení TDI či objednatelem. 
Dilatační díl stávající mostní římsy v místě napojení nového chodníku OZ na stávající most vpravo za OZ - celkem  (0,8*0,3+(0,6-0,3)*0,25)*4,75=1,496 [A]</t>
  </si>
  <si>
    <t>96712</t>
  </si>
  <si>
    <t>VYBOURÁNÍ ČÁSTÍ KONSTRUKCÍ KAMENNÝCH NA SUCHO</t>
  </si>
  <si>
    <t>Rozměry zakrytých konstrukcí odhadovány. Fakturace bude probíhat dle skutečnosti až po potvrzení a odsouhlasení TDI či objednatelem. 
Odstranění gabionového křídla v místě napojení nové OZ na mostní objekt vpravo za mostem. Celkem 2,5*1,0*2,0=5,000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</si>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</sst>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0" fontId="0" fillId="0" borderId="1" xfId="0" applyBorder="1" applyAlignment="1">
      <alignment horizontal="left"/>
    </xf>
    <xf numFmtId="177" fontId="0" fillId="0" borderId="1" xfId="0" applyNumberFormat="1" applyBorder="1" applyAlignment="1">
      <alignment horizontal="right"/>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sharedStrings" Target="sharedStrings.xml" /><Relationship Id="rId1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2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SUM(C10:C20)</f>
      </c>
      <c s="1"/>
      <c s="1"/>
    </row>
    <row r="7" spans="1:5" ht="12.75" customHeight="1">
      <c r="A7" s="1"/>
      <c s="4" t="s">
        <v>5</v>
      </c>
      <c s="7">
        <f>SUM(E10:E20)</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39" t="s">
        <v>125</v>
      </c>
      <c s="39" t="s">
        <v>126</v>
      </c>
      <c s="40">
        <f>'SO 102_001'!I3</f>
      </c>
      <c s="40">
        <f>'SO 102_001'!O2</f>
      </c>
      <c s="40">
        <f>C11+D11</f>
      </c>
    </row>
    <row r="12" spans="1:5" ht="12.75" customHeight="1">
      <c r="A12" s="39" t="s">
        <v>800</v>
      </c>
      <c s="39" t="s">
        <v>801</v>
      </c>
      <c s="40">
        <f>'SO 102_002'!I3</f>
      </c>
      <c s="40">
        <f>'SO 102_002'!O2</f>
      </c>
      <c s="40">
        <f>C12+D12</f>
      </c>
    </row>
    <row r="13" spans="1:5" ht="12.75" customHeight="1">
      <c r="A13" s="39" t="s">
        <v>876</v>
      </c>
      <c s="39" t="s">
        <v>877</v>
      </c>
      <c s="40">
        <f>'SO 102_003'!I3</f>
      </c>
      <c s="40">
        <f>'SO 102_003'!O2</f>
      </c>
      <c s="40">
        <f>C13+D13</f>
      </c>
    </row>
    <row r="14" spans="1:5" ht="12.75" customHeight="1">
      <c r="A14" s="39" t="s">
        <v>925</v>
      </c>
      <c s="39" t="s">
        <v>926</v>
      </c>
      <c s="40">
        <f>'SO 102_004'!I3</f>
      </c>
      <c s="40">
        <f>'SO 102_004'!O2</f>
      </c>
      <c s="40">
        <f>C14+D14</f>
      </c>
    </row>
    <row r="15" spans="1:5" ht="12.75" customHeight="1">
      <c r="A15" s="39" t="s">
        <v>933</v>
      </c>
      <c s="39" t="s">
        <v>934</v>
      </c>
      <c s="40">
        <f>'SO 102_005'!I3</f>
      </c>
      <c s="40">
        <f>'SO 102_005'!O2</f>
      </c>
      <c s="40">
        <f>C15+D15</f>
      </c>
    </row>
    <row r="16" spans="1:5" ht="12.75" customHeight="1">
      <c r="A16" s="39" t="s">
        <v>125</v>
      </c>
      <c s="39" t="s">
        <v>943</v>
      </c>
      <c s="40">
        <f>'SO 182_001'!I3</f>
      </c>
      <c s="40">
        <f>'SO 182_001'!O2</f>
      </c>
      <c s="40">
        <f>C16+D16</f>
      </c>
    </row>
    <row r="17" spans="1:5" ht="12.75" customHeight="1">
      <c r="A17" s="39" t="s">
        <v>125</v>
      </c>
      <c s="39" t="s">
        <v>994</v>
      </c>
      <c s="40">
        <f>'SO 202_001'!I3</f>
      </c>
      <c s="40">
        <f>'SO 202_001'!O2</f>
      </c>
      <c s="40">
        <f>C17+D17</f>
      </c>
    </row>
    <row r="18" spans="1:5" ht="12.75" customHeight="1">
      <c r="A18" s="39" t="s">
        <v>800</v>
      </c>
      <c s="39" t="s">
        <v>1268</v>
      </c>
      <c s="40">
        <f>'SO 202_002'!I3</f>
      </c>
      <c s="40">
        <f>'SO 202_002'!O2</f>
      </c>
      <c s="40">
        <f>C18+D18</f>
      </c>
    </row>
    <row r="19" spans="1:5" ht="12.75" customHeight="1">
      <c r="A19" s="20" t="s">
        <v>1304</v>
      </c>
      <c s="20" t="s">
        <v>1305</v>
      </c>
      <c s="21">
        <f>'SO 252'!I3</f>
      </c>
      <c s="21">
        <f>'SO 252'!O2</f>
      </c>
      <c s="21">
        <f>C19+D19</f>
      </c>
    </row>
    <row r="20" spans="1:5" ht="12.75" customHeight="1">
      <c r="A20" s="20" t="s">
        <v>1392</v>
      </c>
      <c s="20" t="s">
        <v>1393</v>
      </c>
      <c s="21">
        <f>'SO 253'!I3</f>
      </c>
      <c s="21">
        <f>'SO 253'!O2</f>
      </c>
      <c s="21">
        <f>C20+D20</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0+O9+O18+O47+O52+O73</f>
      </c>
      <c t="s">
        <v>22</v>
      </c>
    </row>
    <row r="3" spans="1:16" ht="15" customHeight="1">
      <c r="A3" t="s">
        <v>12</v>
      </c>
      <c s="12" t="s">
        <v>14</v>
      </c>
      <c s="13" t="s">
        <v>15</v>
      </c>
      <c s="1"/>
      <c s="14" t="s">
        <v>16</v>
      </c>
      <c s="1"/>
      <c s="9"/>
      <c s="8" t="s">
        <v>800</v>
      </c>
      <c s="38">
        <f>0+I9+I18+I47+I52+I73</f>
      </c>
      <c r="O3" t="s">
        <v>19</v>
      </c>
      <c t="s">
        <v>23</v>
      </c>
    </row>
    <row r="4" spans="1:16" ht="15" customHeight="1">
      <c r="A4" t="s">
        <v>17</v>
      </c>
      <c s="12" t="s">
        <v>121</v>
      </c>
      <c s="13" t="s">
        <v>992</v>
      </c>
      <c s="1"/>
      <c s="14" t="s">
        <v>993</v>
      </c>
      <c s="1"/>
      <c s="1"/>
      <c s="11"/>
      <c s="11"/>
      <c r="O4" t="s">
        <v>20</v>
      </c>
      <c t="s">
        <v>23</v>
      </c>
    </row>
    <row r="5" spans="1:16" ht="12.75" customHeight="1">
      <c r="A5" t="s">
        <v>124</v>
      </c>
      <c s="16" t="s">
        <v>18</v>
      </c>
      <c s="17" t="s">
        <v>800</v>
      </c>
      <c s="6"/>
      <c s="18" t="s">
        <v>1268</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f>
      </c>
      <c>
        <f>0+O10+O14</f>
      </c>
    </row>
    <row r="10" spans="1:16" ht="12.75">
      <c r="A10" s="25" t="s">
        <v>45</v>
      </c>
      <c s="29" t="s">
        <v>29</v>
      </c>
      <c s="29" t="s">
        <v>995</v>
      </c>
      <c s="25" t="s">
        <v>50</v>
      </c>
      <c s="30" t="s">
        <v>996</v>
      </c>
      <c s="31" t="s">
        <v>212</v>
      </c>
      <c s="32">
        <v>15.94</v>
      </c>
      <c s="33">
        <v>0</v>
      </c>
      <c s="33">
        <f>ROUND(ROUND(H10,2)*ROUND(G10,3),2)</f>
      </c>
      <c r="O10">
        <f>(I10*21)/100</f>
      </c>
      <c t="s">
        <v>23</v>
      </c>
    </row>
    <row r="11" spans="1:5" ht="12.75">
      <c r="A11" s="34" t="s">
        <v>49</v>
      </c>
      <c r="E11" s="35" t="s">
        <v>50</v>
      </c>
    </row>
    <row r="12" spans="1:5" ht="89.25">
      <c r="A12" s="36" t="s">
        <v>51</v>
      </c>
      <c r="E12" s="37" t="s">
        <v>1269</v>
      </c>
    </row>
    <row r="13" spans="1:5" ht="25.5">
      <c r="A13" t="s">
        <v>53</v>
      </c>
      <c r="E13" s="35" t="s">
        <v>132</v>
      </c>
    </row>
    <row r="14" spans="1:16" ht="12.75">
      <c r="A14" s="25" t="s">
        <v>45</v>
      </c>
      <c s="29" t="s">
        <v>23</v>
      </c>
      <c s="29" t="s">
        <v>998</v>
      </c>
      <c s="25" t="s">
        <v>50</v>
      </c>
      <c s="30" t="s">
        <v>999</v>
      </c>
      <c s="31" t="s">
        <v>212</v>
      </c>
      <c s="32">
        <v>48.56</v>
      </c>
      <c s="33">
        <v>0</v>
      </c>
      <c s="33">
        <f>ROUND(ROUND(H14,2)*ROUND(G14,3),2)</f>
      </c>
      <c r="O14">
        <f>(I14*21)/100</f>
      </c>
      <c t="s">
        <v>23</v>
      </c>
    </row>
    <row r="15" spans="1:5" ht="12.75">
      <c r="A15" s="34" t="s">
        <v>49</v>
      </c>
      <c r="E15" s="35" t="s">
        <v>50</v>
      </c>
    </row>
    <row r="16" spans="1:5" ht="25.5">
      <c r="A16" s="36" t="s">
        <v>51</v>
      </c>
      <c r="E16" s="37" t="s">
        <v>1270</v>
      </c>
    </row>
    <row r="17" spans="1:5" ht="25.5">
      <c r="A17" t="s">
        <v>53</v>
      </c>
      <c r="E17" s="35" t="s">
        <v>132</v>
      </c>
    </row>
    <row r="18" spans="1:18" ht="12.75" customHeight="1">
      <c r="A18" s="6" t="s">
        <v>43</v>
      </c>
      <c s="6"/>
      <c s="42" t="s">
        <v>29</v>
      </c>
      <c s="6"/>
      <c s="27" t="s">
        <v>146</v>
      </c>
      <c s="6"/>
      <c s="6"/>
      <c s="6"/>
      <c s="43">
        <f>0+Q18</f>
      </c>
      <c r="O18">
        <f>0+R18</f>
      </c>
      <c r="Q18">
        <f>0+I19+I23+I27+I31+I35+I39+I43</f>
      </c>
      <c>
        <f>0+O19+O23+O27+O31+O35+O39+O43</f>
      </c>
    </row>
    <row r="19" spans="1:16" ht="12.75">
      <c r="A19" s="25" t="s">
        <v>45</v>
      </c>
      <c s="29" t="s">
        <v>22</v>
      </c>
      <c s="29" t="s">
        <v>1271</v>
      </c>
      <c s="25" t="s">
        <v>50</v>
      </c>
      <c s="30" t="s">
        <v>1272</v>
      </c>
      <c s="31" t="s">
        <v>212</v>
      </c>
      <c s="32">
        <v>48.56</v>
      </c>
      <c s="33">
        <v>0</v>
      </c>
      <c s="33">
        <f>ROUND(ROUND(H19,2)*ROUND(G19,3),2)</f>
      </c>
      <c r="O19">
        <f>(I19*21)/100</f>
      </c>
      <c t="s">
        <v>23</v>
      </c>
    </row>
    <row r="20" spans="1:5" ht="12.75">
      <c r="A20" s="34" t="s">
        <v>49</v>
      </c>
      <c r="E20" s="35" t="s">
        <v>50</v>
      </c>
    </row>
    <row r="21" spans="1:5" ht="102">
      <c r="A21" s="36" t="s">
        <v>51</v>
      </c>
      <c r="E21" s="37" t="s">
        <v>1273</v>
      </c>
    </row>
    <row r="22" spans="1:5" ht="76.5">
      <c r="A22" t="s">
        <v>53</v>
      </c>
      <c r="E22" s="35" t="s">
        <v>1274</v>
      </c>
    </row>
    <row r="23" spans="1:16" ht="12.75">
      <c r="A23" s="25" t="s">
        <v>45</v>
      </c>
      <c s="29" t="s">
        <v>33</v>
      </c>
      <c s="29" t="s">
        <v>1275</v>
      </c>
      <c s="25" t="s">
        <v>50</v>
      </c>
      <c s="30" t="s">
        <v>1276</v>
      </c>
      <c s="31" t="s">
        <v>212</v>
      </c>
      <c s="32">
        <v>118.9</v>
      </c>
      <c s="33">
        <v>0</v>
      </c>
      <c s="33">
        <f>ROUND(ROUND(H23,2)*ROUND(G23,3),2)</f>
      </c>
      <c r="O23">
        <f>(I23*21)/100</f>
      </c>
      <c t="s">
        <v>23</v>
      </c>
    </row>
    <row r="24" spans="1:5" ht="12.75">
      <c r="A24" s="34" t="s">
        <v>49</v>
      </c>
      <c r="E24" s="35" t="s">
        <v>50</v>
      </c>
    </row>
    <row r="25" spans="1:5" ht="102">
      <c r="A25" s="36" t="s">
        <v>51</v>
      </c>
      <c r="E25" s="37" t="s">
        <v>1277</v>
      </c>
    </row>
    <row r="26" spans="1:5" ht="369.75">
      <c r="A26" t="s">
        <v>53</v>
      </c>
      <c r="E26" s="35" t="s">
        <v>245</v>
      </c>
    </row>
    <row r="27" spans="1:16" ht="12.75">
      <c r="A27" s="25" t="s">
        <v>45</v>
      </c>
      <c s="29" t="s">
        <v>35</v>
      </c>
      <c s="29" t="s">
        <v>247</v>
      </c>
      <c s="25" t="s">
        <v>50</v>
      </c>
      <c s="30" t="s">
        <v>249</v>
      </c>
      <c s="31" t="s">
        <v>212</v>
      </c>
      <c s="32">
        <v>200</v>
      </c>
      <c s="33">
        <v>0</v>
      </c>
      <c s="33">
        <f>ROUND(ROUND(H27,2)*ROUND(G27,3),2)</f>
      </c>
      <c r="O27">
        <f>(I27*21)/100</f>
      </c>
      <c t="s">
        <v>23</v>
      </c>
    </row>
    <row r="28" spans="1:5" ht="12.75">
      <c r="A28" s="34" t="s">
        <v>49</v>
      </c>
      <c r="E28" s="35" t="s">
        <v>50</v>
      </c>
    </row>
    <row r="29" spans="1:5" ht="25.5">
      <c r="A29" s="36" t="s">
        <v>51</v>
      </c>
      <c r="E29" s="37" t="s">
        <v>1278</v>
      </c>
    </row>
    <row r="30" spans="1:5" ht="306">
      <c r="A30" t="s">
        <v>53</v>
      </c>
      <c r="E30" s="35" t="s">
        <v>252</v>
      </c>
    </row>
    <row r="31" spans="1:16" ht="12.75">
      <c r="A31" s="25" t="s">
        <v>45</v>
      </c>
      <c s="29" t="s">
        <v>37</v>
      </c>
      <c s="29" t="s">
        <v>1279</v>
      </c>
      <c s="25" t="s">
        <v>50</v>
      </c>
      <c s="30" t="s">
        <v>1280</v>
      </c>
      <c s="31" t="s">
        <v>212</v>
      </c>
      <c s="32">
        <v>25</v>
      </c>
      <c s="33">
        <v>0</v>
      </c>
      <c s="33">
        <f>ROUND(ROUND(H31,2)*ROUND(G31,3),2)</f>
      </c>
      <c r="O31">
        <f>(I31*21)/100</f>
      </c>
      <c t="s">
        <v>23</v>
      </c>
    </row>
    <row r="32" spans="1:5" ht="12.75">
      <c r="A32" s="34" t="s">
        <v>49</v>
      </c>
      <c r="E32" s="35" t="s">
        <v>50</v>
      </c>
    </row>
    <row r="33" spans="1:5" ht="51">
      <c r="A33" s="36" t="s">
        <v>51</v>
      </c>
      <c r="E33" s="37" t="s">
        <v>1281</v>
      </c>
    </row>
    <row r="34" spans="1:5" ht="63.75">
      <c r="A34" t="s">
        <v>53</v>
      </c>
      <c r="E34" s="35" t="s">
        <v>262</v>
      </c>
    </row>
    <row r="35" spans="1:16" ht="12.75">
      <c r="A35" s="25" t="s">
        <v>45</v>
      </c>
      <c s="29" t="s">
        <v>73</v>
      </c>
      <c s="29" t="s">
        <v>1045</v>
      </c>
      <c s="25" t="s">
        <v>50</v>
      </c>
      <c s="30" t="s">
        <v>1046</v>
      </c>
      <c s="31" t="s">
        <v>212</v>
      </c>
      <c s="32">
        <v>27.038</v>
      </c>
      <c s="33">
        <v>0</v>
      </c>
      <c s="33">
        <f>ROUND(ROUND(H35,2)*ROUND(G35,3),2)</f>
      </c>
      <c r="O35">
        <f>(I35*21)/100</f>
      </c>
      <c t="s">
        <v>23</v>
      </c>
    </row>
    <row r="36" spans="1:5" ht="12.75">
      <c r="A36" s="34" t="s">
        <v>49</v>
      </c>
      <c r="E36" s="35" t="s">
        <v>50</v>
      </c>
    </row>
    <row r="37" spans="1:5" ht="114.75">
      <c r="A37" s="36" t="s">
        <v>51</v>
      </c>
      <c r="E37" s="37" t="s">
        <v>1282</v>
      </c>
    </row>
    <row r="38" spans="1:5" ht="318.75">
      <c r="A38" t="s">
        <v>53</v>
      </c>
      <c r="E38" s="35" t="s">
        <v>286</v>
      </c>
    </row>
    <row r="39" spans="1:16" ht="12.75">
      <c r="A39" s="25" t="s">
        <v>45</v>
      </c>
      <c s="29" t="s">
        <v>76</v>
      </c>
      <c s="29" t="s">
        <v>1048</v>
      </c>
      <c s="25" t="s">
        <v>50</v>
      </c>
      <c s="30" t="s">
        <v>1049</v>
      </c>
      <c s="31" t="s">
        <v>212</v>
      </c>
      <c s="32">
        <v>200</v>
      </c>
      <c s="33">
        <v>0</v>
      </c>
      <c s="33">
        <f>ROUND(ROUND(H39,2)*ROUND(G39,3),2)</f>
      </c>
      <c r="O39">
        <f>(I39*21)/100</f>
      </c>
      <c t="s">
        <v>23</v>
      </c>
    </row>
    <row r="40" spans="1:5" ht="12.75">
      <c r="A40" s="34" t="s">
        <v>49</v>
      </c>
      <c r="E40" s="35" t="s">
        <v>50</v>
      </c>
    </row>
    <row r="41" spans="1:5" ht="63.75">
      <c r="A41" s="36" t="s">
        <v>51</v>
      </c>
      <c r="E41" s="37" t="s">
        <v>1283</v>
      </c>
    </row>
    <row r="42" spans="1:5" ht="267.75">
      <c r="A42" t="s">
        <v>53</v>
      </c>
      <c r="E42" s="35" t="s">
        <v>298</v>
      </c>
    </row>
    <row r="43" spans="1:16" ht="12.75">
      <c r="A43" s="25" t="s">
        <v>45</v>
      </c>
      <c s="29" t="s">
        <v>40</v>
      </c>
      <c s="29" t="s">
        <v>1051</v>
      </c>
      <c s="25" t="s">
        <v>50</v>
      </c>
      <c s="30" t="s">
        <v>1052</v>
      </c>
      <c s="31" t="s">
        <v>212</v>
      </c>
      <c s="32">
        <v>215.94</v>
      </c>
      <c s="33">
        <v>0</v>
      </c>
      <c s="33">
        <f>ROUND(ROUND(H43,2)*ROUND(G43,3),2)</f>
      </c>
      <c r="O43">
        <f>(I43*21)/100</f>
      </c>
      <c t="s">
        <v>23</v>
      </c>
    </row>
    <row r="44" spans="1:5" ht="12.75">
      <c r="A44" s="34" t="s">
        <v>49</v>
      </c>
      <c r="E44" s="35" t="s">
        <v>50</v>
      </c>
    </row>
    <row r="45" spans="1:5" ht="76.5">
      <c r="A45" s="36" t="s">
        <v>51</v>
      </c>
      <c r="E45" s="37" t="s">
        <v>1284</v>
      </c>
    </row>
    <row r="46" spans="1:5" ht="191.25">
      <c r="A46" t="s">
        <v>53</v>
      </c>
      <c r="E46" s="35" t="s">
        <v>1054</v>
      </c>
    </row>
    <row r="47" spans="1:18" ht="12.75" customHeight="1">
      <c r="A47" s="6" t="s">
        <v>43</v>
      </c>
      <c s="6"/>
      <c s="42" t="s">
        <v>23</v>
      </c>
      <c s="6"/>
      <c s="27" t="s">
        <v>366</v>
      </c>
      <c s="6"/>
      <c s="6"/>
      <c s="6"/>
      <c s="43">
        <f>0+Q47</f>
      </c>
      <c r="O47">
        <f>0+R47</f>
      </c>
      <c r="Q47">
        <f>0+I48</f>
      </c>
      <c>
        <f>0+O48</f>
      </c>
    </row>
    <row r="48" spans="1:16" ht="12.75">
      <c r="A48" s="25" t="s">
        <v>45</v>
      </c>
      <c s="29" t="s">
        <v>42</v>
      </c>
      <c s="29" t="s">
        <v>1285</v>
      </c>
      <c s="25" t="s">
        <v>50</v>
      </c>
      <c s="30" t="s">
        <v>1286</v>
      </c>
      <c s="31" t="s">
        <v>212</v>
      </c>
      <c s="32">
        <v>62.64</v>
      </c>
      <c s="33">
        <v>0</v>
      </c>
      <c s="33">
        <f>ROUND(ROUND(H48,2)*ROUND(G48,3),2)</f>
      </c>
      <c r="O48">
        <f>(I48*21)/100</f>
      </c>
      <c t="s">
        <v>23</v>
      </c>
    </row>
    <row r="49" spans="1:5" ht="12.75">
      <c r="A49" s="34" t="s">
        <v>49</v>
      </c>
      <c r="E49" s="35" t="s">
        <v>50</v>
      </c>
    </row>
    <row r="50" spans="1:5" ht="89.25">
      <c r="A50" s="36" t="s">
        <v>51</v>
      </c>
      <c r="E50" s="37" t="s">
        <v>1287</v>
      </c>
    </row>
    <row r="51" spans="1:5" ht="25.5">
      <c r="A51" t="s">
        <v>53</v>
      </c>
      <c r="E51" s="35" t="s">
        <v>1288</v>
      </c>
    </row>
    <row r="52" spans="1:18" ht="12.75" customHeight="1">
      <c r="A52" s="6" t="s">
        <v>43</v>
      </c>
      <c s="6"/>
      <c s="42" t="s">
        <v>33</v>
      </c>
      <c s="6"/>
      <c s="27" t="s">
        <v>432</v>
      </c>
      <c s="6"/>
      <c s="6"/>
      <c s="6"/>
      <c s="43">
        <f>0+Q52</f>
      </c>
      <c r="O52">
        <f>0+R52</f>
      </c>
      <c r="Q52">
        <f>0+I53+I57+I61+I65+I69</f>
      </c>
      <c>
        <f>0+O53+O57+O61+O65+O69</f>
      </c>
    </row>
    <row r="53" spans="1:16" ht="12.75">
      <c r="A53" s="25" t="s">
        <v>45</v>
      </c>
      <c s="29" t="s">
        <v>85</v>
      </c>
      <c s="29" t="s">
        <v>440</v>
      </c>
      <c s="25" t="s">
        <v>50</v>
      </c>
      <c s="30" t="s">
        <v>441</v>
      </c>
      <c s="31" t="s">
        <v>212</v>
      </c>
      <c s="32">
        <v>23.325</v>
      </c>
      <c s="33">
        <v>0</v>
      </c>
      <c s="33">
        <f>ROUND(ROUND(H53,2)*ROUND(G53,3),2)</f>
      </c>
      <c r="O53">
        <f>(I53*21)/100</f>
      </c>
      <c t="s">
        <v>23</v>
      </c>
    </row>
    <row r="54" spans="1:5" ht="12.75">
      <c r="A54" s="34" t="s">
        <v>49</v>
      </c>
      <c r="E54" s="35" t="s">
        <v>50</v>
      </c>
    </row>
    <row r="55" spans="1:5" ht="102">
      <c r="A55" s="36" t="s">
        <v>51</v>
      </c>
      <c r="E55" s="37" t="s">
        <v>1289</v>
      </c>
    </row>
    <row r="56" spans="1:5" ht="369.75">
      <c r="A56" t="s">
        <v>53</v>
      </c>
      <c r="E56" s="35" t="s">
        <v>438</v>
      </c>
    </row>
    <row r="57" spans="1:16" ht="12.75">
      <c r="A57" s="25" t="s">
        <v>45</v>
      </c>
      <c s="29" t="s">
        <v>90</v>
      </c>
      <c s="29" t="s">
        <v>1290</v>
      </c>
      <c s="25" t="s">
        <v>50</v>
      </c>
      <c s="30" t="s">
        <v>1291</v>
      </c>
      <c s="31" t="s">
        <v>212</v>
      </c>
      <c s="32">
        <v>75.052</v>
      </c>
      <c s="33">
        <v>0</v>
      </c>
      <c s="33">
        <f>ROUND(ROUND(H57,2)*ROUND(G57,3),2)</f>
      </c>
      <c r="O57">
        <f>(I57*21)/100</f>
      </c>
      <c t="s">
        <v>23</v>
      </c>
    </row>
    <row r="58" spans="1:5" ht="12.75">
      <c r="A58" s="34" t="s">
        <v>49</v>
      </c>
      <c r="E58" s="35" t="s">
        <v>50</v>
      </c>
    </row>
    <row r="59" spans="1:5" ht="76.5">
      <c r="A59" s="36" t="s">
        <v>51</v>
      </c>
      <c r="E59" s="37" t="s">
        <v>1292</v>
      </c>
    </row>
    <row r="60" spans="1:5" ht="51">
      <c r="A60" t="s">
        <v>53</v>
      </c>
      <c r="E60" s="35" t="s">
        <v>1293</v>
      </c>
    </row>
    <row r="61" spans="1:16" ht="12.75">
      <c r="A61" s="25" t="s">
        <v>45</v>
      </c>
      <c s="29" t="s">
        <v>95</v>
      </c>
      <c s="29" t="s">
        <v>456</v>
      </c>
      <c s="25" t="s">
        <v>50</v>
      </c>
      <c s="30" t="s">
        <v>457</v>
      </c>
      <c s="31" t="s">
        <v>212</v>
      </c>
      <c s="32">
        <v>38.876</v>
      </c>
      <c s="33">
        <v>0</v>
      </c>
      <c s="33">
        <f>ROUND(ROUND(H61,2)*ROUND(G61,3),2)</f>
      </c>
      <c r="O61">
        <f>(I61*21)/100</f>
      </c>
      <c t="s">
        <v>23</v>
      </c>
    </row>
    <row r="62" spans="1:5" ht="12.75">
      <c r="A62" s="34" t="s">
        <v>49</v>
      </c>
      <c r="E62" s="35" t="s">
        <v>50</v>
      </c>
    </row>
    <row r="63" spans="1:5" ht="89.25">
      <c r="A63" s="36" t="s">
        <v>51</v>
      </c>
      <c r="E63" s="37" t="s">
        <v>1294</v>
      </c>
    </row>
    <row r="64" spans="1:5" ht="102">
      <c r="A64" t="s">
        <v>53</v>
      </c>
      <c r="E64" s="35" t="s">
        <v>460</v>
      </c>
    </row>
    <row r="65" spans="1:16" ht="12.75">
      <c r="A65" s="25" t="s">
        <v>45</v>
      </c>
      <c s="29" t="s">
        <v>101</v>
      </c>
      <c s="29" t="s">
        <v>1295</v>
      </c>
      <c s="25" t="s">
        <v>50</v>
      </c>
      <c s="30" t="s">
        <v>1296</v>
      </c>
      <c s="31" t="s">
        <v>212</v>
      </c>
      <c s="32">
        <v>12.08</v>
      </c>
      <c s="33">
        <v>0</v>
      </c>
      <c s="33">
        <f>ROUND(ROUND(H65,2)*ROUND(G65,3),2)</f>
      </c>
      <c r="O65">
        <f>(I65*21)/100</f>
      </c>
      <c t="s">
        <v>23</v>
      </c>
    </row>
    <row r="66" spans="1:5" ht="12.75">
      <c r="A66" s="34" t="s">
        <v>49</v>
      </c>
      <c r="E66" s="35" t="s">
        <v>50</v>
      </c>
    </row>
    <row r="67" spans="1:5" ht="63.75">
      <c r="A67" s="36" t="s">
        <v>51</v>
      </c>
      <c r="E67" s="37" t="s">
        <v>1297</v>
      </c>
    </row>
    <row r="68" spans="1:5" ht="51">
      <c r="A68" t="s">
        <v>53</v>
      </c>
      <c r="E68" s="35" t="s">
        <v>1298</v>
      </c>
    </row>
    <row r="69" spans="1:16" ht="12.75">
      <c r="A69" s="25" t="s">
        <v>45</v>
      </c>
      <c s="29" t="s">
        <v>105</v>
      </c>
      <c s="29" t="s">
        <v>1299</v>
      </c>
      <c s="25" t="s">
        <v>50</v>
      </c>
      <c s="30" t="s">
        <v>1300</v>
      </c>
      <c s="31" t="s">
        <v>212</v>
      </c>
      <c s="32">
        <v>13.488</v>
      </c>
      <c s="33">
        <v>0</v>
      </c>
      <c s="33">
        <f>ROUND(ROUND(H69,2)*ROUND(G69,3),2)</f>
      </c>
      <c r="O69">
        <f>(I69*21)/100</f>
      </c>
      <c t="s">
        <v>23</v>
      </c>
    </row>
    <row r="70" spans="1:5" ht="12.75">
      <c r="A70" s="34" t="s">
        <v>49</v>
      </c>
      <c r="E70" s="35" t="s">
        <v>50</v>
      </c>
    </row>
    <row r="71" spans="1:5" ht="76.5">
      <c r="A71" s="36" t="s">
        <v>51</v>
      </c>
      <c r="E71" s="37" t="s">
        <v>1301</v>
      </c>
    </row>
    <row r="72" spans="1:5" ht="357">
      <c r="A72" t="s">
        <v>53</v>
      </c>
      <c r="E72" s="35" t="s">
        <v>1302</v>
      </c>
    </row>
    <row r="73" spans="1:18" ht="12.75" customHeight="1">
      <c r="A73" s="6" t="s">
        <v>43</v>
      </c>
      <c s="6"/>
      <c s="42" t="s">
        <v>40</v>
      </c>
      <c s="6"/>
      <c s="27" t="s">
        <v>618</v>
      </c>
      <c s="6"/>
      <c s="6"/>
      <c s="6"/>
      <c s="43">
        <f>0+Q73</f>
      </c>
      <c r="O73">
        <f>0+R73</f>
      </c>
      <c r="Q73">
        <f>0+I74</f>
      </c>
      <c>
        <f>0+O74</f>
      </c>
    </row>
    <row r="74" spans="1:16" ht="12.75">
      <c r="A74" s="25" t="s">
        <v>45</v>
      </c>
      <c s="29" t="s">
        <v>110</v>
      </c>
      <c s="29" t="s">
        <v>749</v>
      </c>
      <c s="25" t="s">
        <v>50</v>
      </c>
      <c s="30" t="s">
        <v>750</v>
      </c>
      <c s="31" t="s">
        <v>230</v>
      </c>
      <c s="32">
        <v>10.2</v>
      </c>
      <c s="33">
        <v>0</v>
      </c>
      <c s="33">
        <f>ROUND(ROUND(H74,2)*ROUND(G74,3),2)</f>
      </c>
      <c r="O74">
        <f>(I74*21)/100</f>
      </c>
      <c t="s">
        <v>23</v>
      </c>
    </row>
    <row r="75" spans="1:5" ht="12.75">
      <c r="A75" s="34" t="s">
        <v>49</v>
      </c>
      <c r="E75" s="35" t="s">
        <v>50</v>
      </c>
    </row>
    <row r="76" spans="1:5" ht="25.5">
      <c r="A76" s="36" t="s">
        <v>51</v>
      </c>
      <c r="E76" s="37" t="s">
        <v>1303</v>
      </c>
    </row>
    <row r="77" spans="1:5" ht="89.25">
      <c r="A77" t="s">
        <v>53</v>
      </c>
      <c r="E77" s="35" t="s">
        <v>753</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3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0+O8+O29+O118+O187+O208+O237+O250+O279+O296</f>
      </c>
      <c t="s">
        <v>22</v>
      </c>
    </row>
    <row r="3" spans="1:16" ht="15" customHeight="1">
      <c r="A3" t="s">
        <v>12</v>
      </c>
      <c s="12" t="s">
        <v>14</v>
      </c>
      <c s="13" t="s">
        <v>15</v>
      </c>
      <c s="1"/>
      <c s="14" t="s">
        <v>16</v>
      </c>
      <c s="1"/>
      <c s="9"/>
      <c s="8" t="s">
        <v>1304</v>
      </c>
      <c s="38">
        <f>0+I8+I29+I118+I187+I208+I237+I250+I279+I296</f>
      </c>
      <c r="O3" t="s">
        <v>19</v>
      </c>
      <c t="s">
        <v>23</v>
      </c>
    </row>
    <row r="4" spans="1:16" ht="15" customHeight="1">
      <c r="A4" t="s">
        <v>17</v>
      </c>
      <c s="16" t="s">
        <v>18</v>
      </c>
      <c s="17" t="s">
        <v>1304</v>
      </c>
      <c s="6"/>
      <c s="18" t="s">
        <v>1305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f>
      </c>
      <c>
        <f>0+O9+O13+O17+O21+O25</f>
      </c>
    </row>
    <row r="9" spans="1:16" ht="12.75">
      <c r="A9" s="25" t="s">
        <v>45</v>
      </c>
      <c s="29" t="s">
        <v>29</v>
      </c>
      <c s="29" t="s">
        <v>995</v>
      </c>
      <c s="25" t="s">
        <v>50</v>
      </c>
      <c s="30" t="s">
        <v>996</v>
      </c>
      <c s="31" t="s">
        <v>212</v>
      </c>
      <c s="32">
        <v>3378.318</v>
      </c>
      <c s="33">
        <v>0</v>
      </c>
      <c s="33">
        <f>ROUND(ROUND(H9,2)*ROUND(G9,3),2)</f>
      </c>
      <c r="O9">
        <f>(I9*21)/100</f>
      </c>
      <c t="s">
        <v>23</v>
      </c>
    </row>
    <row r="10" spans="1:5" ht="12.75">
      <c r="A10" s="34" t="s">
        <v>49</v>
      </c>
      <c r="E10" s="35" t="s">
        <v>50</v>
      </c>
    </row>
    <row r="11" spans="1:5" ht="191.25">
      <c r="A11" s="36" t="s">
        <v>51</v>
      </c>
      <c r="E11" s="37" t="s">
        <v>1306</v>
      </c>
    </row>
    <row r="12" spans="1:5" ht="25.5">
      <c r="A12" t="s">
        <v>53</v>
      </c>
      <c r="E12" s="35" t="s">
        <v>132</v>
      </c>
    </row>
    <row r="13" spans="1:16" ht="12.75">
      <c r="A13" s="25" t="s">
        <v>45</v>
      </c>
      <c s="29" t="s">
        <v>23</v>
      </c>
      <c s="29" t="s">
        <v>998</v>
      </c>
      <c s="25" t="s">
        <v>50</v>
      </c>
      <c s="30" t="s">
        <v>999</v>
      </c>
      <c s="31" t="s">
        <v>212</v>
      </c>
      <c s="32">
        <v>211.26</v>
      </c>
      <c s="33">
        <v>0</v>
      </c>
      <c s="33">
        <f>ROUND(ROUND(H13,2)*ROUND(G13,3),2)</f>
      </c>
      <c r="O13">
        <f>(I13*21)/100</f>
      </c>
      <c t="s">
        <v>23</v>
      </c>
    </row>
    <row r="14" spans="1:5" ht="12.75">
      <c r="A14" s="34" t="s">
        <v>49</v>
      </c>
      <c r="E14" s="35" t="s">
        <v>50</v>
      </c>
    </row>
    <row r="15" spans="1:5" ht="63.75">
      <c r="A15" s="36" t="s">
        <v>51</v>
      </c>
      <c r="E15" s="37" t="s">
        <v>1307</v>
      </c>
    </row>
    <row r="16" spans="1:5" ht="25.5">
      <c r="A16" t="s">
        <v>53</v>
      </c>
      <c r="E16" s="35" t="s">
        <v>132</v>
      </c>
    </row>
    <row r="17" spans="1:16" ht="12.75">
      <c r="A17" s="25" t="s">
        <v>45</v>
      </c>
      <c s="29" t="s">
        <v>22</v>
      </c>
      <c s="29" t="s">
        <v>1018</v>
      </c>
      <c s="25" t="s">
        <v>50</v>
      </c>
      <c s="30" t="s">
        <v>1019</v>
      </c>
      <c s="31" t="s">
        <v>48</v>
      </c>
      <c s="32">
        <v>1</v>
      </c>
      <c s="33">
        <v>0</v>
      </c>
      <c s="33">
        <f>ROUND(ROUND(H17,2)*ROUND(G17,3),2)</f>
      </c>
      <c r="O17">
        <f>(I17*21)/100</f>
      </c>
      <c t="s">
        <v>23</v>
      </c>
    </row>
    <row r="18" spans="1:5" ht="12.75">
      <c r="A18" s="34" t="s">
        <v>49</v>
      </c>
      <c r="E18" s="35" t="s">
        <v>50</v>
      </c>
    </row>
    <row r="19" spans="1:5" ht="63.75">
      <c r="A19" s="36" t="s">
        <v>51</v>
      </c>
      <c r="E19" s="37" t="s">
        <v>1308</v>
      </c>
    </row>
    <row r="20" spans="1:5" ht="12.75">
      <c r="A20" t="s">
        <v>53</v>
      </c>
      <c r="E20" s="35" t="s">
        <v>65</v>
      </c>
    </row>
    <row r="21" spans="1:16" ht="12.75">
      <c r="A21" s="25" t="s">
        <v>45</v>
      </c>
      <c s="29" t="s">
        <v>33</v>
      </c>
      <c s="29" t="s">
        <v>1021</v>
      </c>
      <c s="25" t="s">
        <v>50</v>
      </c>
      <c s="30" t="s">
        <v>1022</v>
      </c>
      <c s="31" t="s">
        <v>170</v>
      </c>
      <c s="32">
        <v>1</v>
      </c>
      <c s="33">
        <v>0</v>
      </c>
      <c s="33">
        <f>ROUND(ROUND(H21,2)*ROUND(G21,3),2)</f>
      </c>
      <c r="O21">
        <f>(I21*21)/100</f>
      </c>
      <c t="s">
        <v>23</v>
      </c>
    </row>
    <row r="22" spans="1:5" ht="12.75">
      <c r="A22" s="34" t="s">
        <v>49</v>
      </c>
      <c r="E22" s="35" t="s">
        <v>50</v>
      </c>
    </row>
    <row r="23" spans="1:5" ht="25.5">
      <c r="A23" s="36" t="s">
        <v>51</v>
      </c>
      <c r="E23" s="37" t="s">
        <v>1309</v>
      </c>
    </row>
    <row r="24" spans="1:5" ht="12.75">
      <c r="A24" t="s">
        <v>53</v>
      </c>
      <c r="E24" s="35" t="s">
        <v>65</v>
      </c>
    </row>
    <row r="25" spans="1:16" ht="12.75">
      <c r="A25" s="25" t="s">
        <v>45</v>
      </c>
      <c s="29" t="s">
        <v>35</v>
      </c>
      <c s="29" t="s">
        <v>1024</v>
      </c>
      <c s="25" t="s">
        <v>50</v>
      </c>
      <c s="30" t="s">
        <v>1025</v>
      </c>
      <c s="31" t="s">
        <v>170</v>
      </c>
      <c s="32">
        <v>1</v>
      </c>
      <c s="33">
        <v>0</v>
      </c>
      <c s="33">
        <f>ROUND(ROUND(H25,2)*ROUND(G25,3),2)</f>
      </c>
      <c r="O25">
        <f>(I25*21)/100</f>
      </c>
      <c t="s">
        <v>23</v>
      </c>
    </row>
    <row r="26" spans="1:5" ht="12.75">
      <c r="A26" s="34" t="s">
        <v>49</v>
      </c>
      <c r="E26" s="35" t="s">
        <v>50</v>
      </c>
    </row>
    <row r="27" spans="1:5" ht="51">
      <c r="A27" s="36" t="s">
        <v>51</v>
      </c>
      <c r="E27" s="37" t="s">
        <v>1310</v>
      </c>
    </row>
    <row r="28" spans="1:5" ht="51">
      <c r="A28" t="s">
        <v>53</v>
      </c>
      <c r="E28" s="35" t="s">
        <v>1027</v>
      </c>
    </row>
    <row r="29" spans="1:18" ht="12.75" customHeight="1">
      <c r="A29" s="6" t="s">
        <v>43</v>
      </c>
      <c s="6"/>
      <c s="42" t="s">
        <v>29</v>
      </c>
      <c s="6"/>
      <c s="27" t="s">
        <v>146</v>
      </c>
      <c s="6"/>
      <c s="6"/>
      <c s="6"/>
      <c s="43">
        <f>0+Q29</f>
      </c>
      <c r="O29">
        <f>0+R29</f>
      </c>
      <c r="Q29">
        <f>0+I30+I34+I38+I42+I46+I50+I54+I58+I62+I66+I70+I74+I78+I82+I86+I90+I94+I98+I102+I106+I110+I114</f>
      </c>
      <c>
        <f>0+O30+O34+O38+O42+O46+O50+O54+O58+O62+O66+O70+O74+O78+O82+O86+O90+O94+O98+O102+O106+O110+O114</f>
      </c>
    </row>
    <row r="30" spans="1:16" ht="12.75">
      <c r="A30" s="25" t="s">
        <v>45</v>
      </c>
      <c s="29" t="s">
        <v>37</v>
      </c>
      <c s="29" t="s">
        <v>153</v>
      </c>
      <c s="25" t="s">
        <v>50</v>
      </c>
      <c s="30" t="s">
        <v>154</v>
      </c>
      <c s="31" t="s">
        <v>149</v>
      </c>
      <c s="32">
        <v>3250</v>
      </c>
      <c s="33">
        <v>0</v>
      </c>
      <c s="33">
        <f>ROUND(ROUND(H30,2)*ROUND(G30,3),2)</f>
      </c>
      <c r="O30">
        <f>(I30*21)/100</f>
      </c>
      <c t="s">
        <v>23</v>
      </c>
    </row>
    <row r="31" spans="1:5" ht="12.75">
      <c r="A31" s="34" t="s">
        <v>49</v>
      </c>
      <c r="E31" s="35" t="s">
        <v>50</v>
      </c>
    </row>
    <row r="32" spans="1:5" ht="25.5">
      <c r="A32" s="36" t="s">
        <v>51</v>
      </c>
      <c r="E32" s="37" t="s">
        <v>1311</v>
      </c>
    </row>
    <row r="33" spans="1:5" ht="12.75">
      <c r="A33" t="s">
        <v>53</v>
      </c>
      <c r="E33" s="35" t="s">
        <v>157</v>
      </c>
    </row>
    <row r="34" spans="1:16" ht="25.5">
      <c r="A34" s="25" t="s">
        <v>45</v>
      </c>
      <c s="29" t="s">
        <v>73</v>
      </c>
      <c s="29" t="s">
        <v>210</v>
      </c>
      <c s="25" t="s">
        <v>50</v>
      </c>
      <c s="30" t="s">
        <v>211</v>
      </c>
      <c s="31" t="s">
        <v>212</v>
      </c>
      <c s="32">
        <v>142.5</v>
      </c>
      <c s="33">
        <v>0</v>
      </c>
      <c s="33">
        <f>ROUND(ROUND(H34,2)*ROUND(G34,3),2)</f>
      </c>
      <c r="O34">
        <f>(I34*21)/100</f>
      </c>
      <c t="s">
        <v>23</v>
      </c>
    </row>
    <row r="35" spans="1:5" ht="12.75">
      <c r="A35" s="34" t="s">
        <v>49</v>
      </c>
      <c r="E35" s="35" t="s">
        <v>50</v>
      </c>
    </row>
    <row r="36" spans="1:5" ht="38.25">
      <c r="A36" s="36" t="s">
        <v>51</v>
      </c>
      <c r="E36" s="37" t="s">
        <v>1312</v>
      </c>
    </row>
    <row r="37" spans="1:5" ht="63.75">
      <c r="A37" t="s">
        <v>53</v>
      </c>
      <c r="E37" s="35" t="s">
        <v>215</v>
      </c>
    </row>
    <row r="38" spans="1:16" ht="25.5">
      <c r="A38" s="25" t="s">
        <v>45</v>
      </c>
      <c s="29" t="s">
        <v>76</v>
      </c>
      <c s="29" t="s">
        <v>1031</v>
      </c>
      <c s="25" t="s">
        <v>50</v>
      </c>
      <c s="30" t="s">
        <v>1032</v>
      </c>
      <c s="31" t="s">
        <v>212</v>
      </c>
      <c s="32">
        <v>42.75</v>
      </c>
      <c s="33">
        <v>0</v>
      </c>
      <c s="33">
        <f>ROUND(ROUND(H38,2)*ROUND(G38,3),2)</f>
      </c>
      <c r="O38">
        <f>(I38*21)/100</f>
      </c>
      <c t="s">
        <v>23</v>
      </c>
    </row>
    <row r="39" spans="1:5" ht="12.75">
      <c r="A39" s="34" t="s">
        <v>49</v>
      </c>
      <c r="E39" s="35" t="s">
        <v>50</v>
      </c>
    </row>
    <row r="40" spans="1:5" ht="63.75">
      <c r="A40" s="36" t="s">
        <v>51</v>
      </c>
      <c r="E40" s="37" t="s">
        <v>1313</v>
      </c>
    </row>
    <row r="41" spans="1:5" ht="63.75">
      <c r="A41" t="s">
        <v>53</v>
      </c>
      <c r="E41" s="35" t="s">
        <v>215</v>
      </c>
    </row>
    <row r="42" spans="1:16" ht="12.75">
      <c r="A42" s="25" t="s">
        <v>45</v>
      </c>
      <c s="29" t="s">
        <v>40</v>
      </c>
      <c s="29" t="s">
        <v>228</v>
      </c>
      <c s="25" t="s">
        <v>50</v>
      </c>
      <c s="30" t="s">
        <v>229</v>
      </c>
      <c s="31" t="s">
        <v>230</v>
      </c>
      <c s="32">
        <v>161</v>
      </c>
      <c s="33">
        <v>0</v>
      </c>
      <c s="33">
        <f>ROUND(ROUND(H42,2)*ROUND(G42,3),2)</f>
      </c>
      <c r="O42">
        <f>(I42*21)/100</f>
      </c>
      <c t="s">
        <v>23</v>
      </c>
    </row>
    <row r="43" spans="1:5" ht="12.75">
      <c r="A43" s="34" t="s">
        <v>49</v>
      </c>
      <c r="E43" s="35" t="s">
        <v>50</v>
      </c>
    </row>
    <row r="44" spans="1:5" ht="25.5">
      <c r="A44" s="36" t="s">
        <v>51</v>
      </c>
      <c r="E44" s="37" t="s">
        <v>1314</v>
      </c>
    </row>
    <row r="45" spans="1:5" ht="25.5">
      <c r="A45" t="s">
        <v>53</v>
      </c>
      <c r="E45" s="35" t="s">
        <v>233</v>
      </c>
    </row>
    <row r="46" spans="1:16" ht="12.75">
      <c r="A46" s="25" t="s">
        <v>45</v>
      </c>
      <c s="29" t="s">
        <v>42</v>
      </c>
      <c s="29" t="s">
        <v>1038</v>
      </c>
      <c s="25" t="s">
        <v>50</v>
      </c>
      <c s="30" t="s">
        <v>1039</v>
      </c>
      <c s="31" t="s">
        <v>212</v>
      </c>
      <c s="32">
        <v>100.08</v>
      </c>
      <c s="33">
        <v>0</v>
      </c>
      <c s="33">
        <f>ROUND(ROUND(H46,2)*ROUND(G46,3),2)</f>
      </c>
      <c r="O46">
        <f>(I46*21)/100</f>
      </c>
      <c t="s">
        <v>23</v>
      </c>
    </row>
    <row r="47" spans="1:5" ht="12.75">
      <c r="A47" s="34" t="s">
        <v>49</v>
      </c>
      <c r="E47" s="35" t="s">
        <v>50</v>
      </c>
    </row>
    <row r="48" spans="1:5" ht="25.5">
      <c r="A48" s="36" t="s">
        <v>51</v>
      </c>
      <c r="E48" s="37" t="s">
        <v>1315</v>
      </c>
    </row>
    <row r="49" spans="1:5" ht="38.25">
      <c r="A49" t="s">
        <v>53</v>
      </c>
      <c r="E49" s="35" t="s">
        <v>239</v>
      </c>
    </row>
    <row r="50" spans="1:16" ht="12.75">
      <c r="A50" s="25" t="s">
        <v>45</v>
      </c>
      <c s="29" t="s">
        <v>85</v>
      </c>
      <c s="29" t="s">
        <v>241</v>
      </c>
      <c s="25" t="s">
        <v>50</v>
      </c>
      <c s="30" t="s">
        <v>242</v>
      </c>
      <c s="31" t="s">
        <v>212</v>
      </c>
      <c s="32">
        <v>21.375</v>
      </c>
      <c s="33">
        <v>0</v>
      </c>
      <c s="33">
        <f>ROUND(ROUND(H50,2)*ROUND(G50,3),2)</f>
      </c>
      <c r="O50">
        <f>(I50*21)/100</f>
      </c>
      <c t="s">
        <v>23</v>
      </c>
    </row>
    <row r="51" spans="1:5" ht="12.75">
      <c r="A51" s="34" t="s">
        <v>49</v>
      </c>
      <c r="E51" s="35" t="s">
        <v>50</v>
      </c>
    </row>
    <row r="52" spans="1:5" ht="25.5">
      <c r="A52" s="36" t="s">
        <v>51</v>
      </c>
      <c r="E52" s="37" t="s">
        <v>1316</v>
      </c>
    </row>
    <row r="53" spans="1:5" ht="369.75">
      <c r="A53" t="s">
        <v>53</v>
      </c>
      <c r="E53" s="35" t="s">
        <v>245</v>
      </c>
    </row>
    <row r="54" spans="1:16" ht="12.75">
      <c r="A54" s="25" t="s">
        <v>45</v>
      </c>
      <c s="29" t="s">
        <v>90</v>
      </c>
      <c s="29" t="s">
        <v>1275</v>
      </c>
      <c s="25" t="s">
        <v>50</v>
      </c>
      <c s="30" t="s">
        <v>1276</v>
      </c>
      <c s="31" t="s">
        <v>212</v>
      </c>
      <c s="32">
        <v>187.301</v>
      </c>
      <c s="33">
        <v>0</v>
      </c>
      <c s="33">
        <f>ROUND(ROUND(H54,2)*ROUND(G54,3),2)</f>
      </c>
      <c r="O54">
        <f>(I54*21)/100</f>
      </c>
      <c t="s">
        <v>23</v>
      </c>
    </row>
    <row r="55" spans="1:5" ht="12.75">
      <c r="A55" s="34" t="s">
        <v>49</v>
      </c>
      <c r="E55" s="35" t="s">
        <v>50</v>
      </c>
    </row>
    <row r="56" spans="1:5" ht="280.5">
      <c r="A56" s="36" t="s">
        <v>51</v>
      </c>
      <c r="E56" s="37" t="s">
        <v>1317</v>
      </c>
    </row>
    <row r="57" spans="1:5" ht="369.75">
      <c r="A57" t="s">
        <v>53</v>
      </c>
      <c r="E57" s="35" t="s">
        <v>245</v>
      </c>
    </row>
    <row r="58" spans="1:16" ht="12.75">
      <c r="A58" s="25" t="s">
        <v>45</v>
      </c>
      <c s="29" t="s">
        <v>95</v>
      </c>
      <c s="29" t="s">
        <v>247</v>
      </c>
      <c s="25" t="s">
        <v>50</v>
      </c>
      <c s="30" t="s">
        <v>249</v>
      </c>
      <c s="31" t="s">
        <v>212</v>
      </c>
      <c s="32">
        <v>1830.85</v>
      </c>
      <c s="33">
        <v>0</v>
      </c>
      <c s="33">
        <f>ROUND(ROUND(H58,2)*ROUND(G58,3),2)</f>
      </c>
      <c r="O58">
        <f>(I58*21)/100</f>
      </c>
      <c t="s">
        <v>23</v>
      </c>
    </row>
    <row r="59" spans="1:5" ht="12.75">
      <c r="A59" s="34" t="s">
        <v>49</v>
      </c>
      <c r="E59" s="35" t="s">
        <v>50</v>
      </c>
    </row>
    <row r="60" spans="1:5" ht="76.5">
      <c r="A60" s="36" t="s">
        <v>51</v>
      </c>
      <c r="E60" s="37" t="s">
        <v>1318</v>
      </c>
    </row>
    <row r="61" spans="1:5" ht="306">
      <c r="A61" t="s">
        <v>53</v>
      </c>
      <c r="E61" s="35" t="s">
        <v>252</v>
      </c>
    </row>
    <row r="62" spans="1:16" ht="12.75">
      <c r="A62" s="25" t="s">
        <v>45</v>
      </c>
      <c s="29" t="s">
        <v>101</v>
      </c>
      <c s="29" t="s">
        <v>1279</v>
      </c>
      <c s="25" t="s">
        <v>50</v>
      </c>
      <c s="30" t="s">
        <v>1280</v>
      </c>
      <c s="31" t="s">
        <v>212</v>
      </c>
      <c s="32">
        <v>69.75</v>
      </c>
      <c s="33">
        <v>0</v>
      </c>
      <c s="33">
        <f>ROUND(ROUND(H62,2)*ROUND(G62,3),2)</f>
      </c>
      <c r="O62">
        <f>(I62*21)/100</f>
      </c>
      <c t="s">
        <v>23</v>
      </c>
    </row>
    <row r="63" spans="1:5" ht="12.75">
      <c r="A63" s="34" t="s">
        <v>49</v>
      </c>
      <c r="E63" s="35" t="s">
        <v>50</v>
      </c>
    </row>
    <row r="64" spans="1:5" ht="51">
      <c r="A64" s="36" t="s">
        <v>51</v>
      </c>
      <c r="E64" s="37" t="s">
        <v>1319</v>
      </c>
    </row>
    <row r="65" spans="1:5" ht="63.75">
      <c r="A65" t="s">
        <v>53</v>
      </c>
      <c r="E65" s="35" t="s">
        <v>262</v>
      </c>
    </row>
    <row r="66" spans="1:16" ht="12.75">
      <c r="A66" s="25" t="s">
        <v>45</v>
      </c>
      <c s="29" t="s">
        <v>105</v>
      </c>
      <c s="29" t="s">
        <v>282</v>
      </c>
      <c s="25" t="s">
        <v>50</v>
      </c>
      <c s="30" t="s">
        <v>283</v>
      </c>
      <c s="31" t="s">
        <v>212</v>
      </c>
      <c s="32">
        <v>2420.548</v>
      </c>
      <c s="33">
        <v>0</v>
      </c>
      <c s="33">
        <f>ROUND(ROUND(H66,2)*ROUND(G66,3),2)</f>
      </c>
      <c r="O66">
        <f>(I66*21)/100</f>
      </c>
      <c t="s">
        <v>23</v>
      </c>
    </row>
    <row r="67" spans="1:5" ht="12.75">
      <c r="A67" s="34" t="s">
        <v>49</v>
      </c>
      <c r="E67" s="35" t="s">
        <v>50</v>
      </c>
    </row>
    <row r="68" spans="1:5" ht="255">
      <c r="A68" s="36" t="s">
        <v>51</v>
      </c>
      <c r="E68" s="37" t="s">
        <v>1320</v>
      </c>
    </row>
    <row r="69" spans="1:5" ht="318.75">
      <c r="A69" t="s">
        <v>53</v>
      </c>
      <c r="E69" s="35" t="s">
        <v>286</v>
      </c>
    </row>
    <row r="70" spans="1:16" ht="12.75">
      <c r="A70" s="25" t="s">
        <v>45</v>
      </c>
      <c s="29" t="s">
        <v>110</v>
      </c>
      <c s="29" t="s">
        <v>288</v>
      </c>
      <c s="25" t="s">
        <v>50</v>
      </c>
      <c s="30" t="s">
        <v>289</v>
      </c>
      <c s="31" t="s">
        <v>212</v>
      </c>
      <c s="32">
        <v>1386.615</v>
      </c>
      <c s="33">
        <v>0</v>
      </c>
      <c s="33">
        <f>ROUND(ROUND(H70,2)*ROUND(G70,3),2)</f>
      </c>
      <c r="O70">
        <f>(I70*21)/100</f>
      </c>
      <c t="s">
        <v>23</v>
      </c>
    </row>
    <row r="71" spans="1:5" ht="12.75">
      <c r="A71" s="34" t="s">
        <v>49</v>
      </c>
      <c r="E71" s="35" t="s">
        <v>50</v>
      </c>
    </row>
    <row r="72" spans="1:5" ht="255">
      <c r="A72" s="36" t="s">
        <v>51</v>
      </c>
      <c r="E72" s="37" t="s">
        <v>1321</v>
      </c>
    </row>
    <row r="73" spans="1:5" ht="318.75">
      <c r="A73" t="s">
        <v>53</v>
      </c>
      <c r="E73" s="35" t="s">
        <v>292</v>
      </c>
    </row>
    <row r="74" spans="1:16" ht="12.75">
      <c r="A74" s="25" t="s">
        <v>45</v>
      </c>
      <c s="29" t="s">
        <v>116</v>
      </c>
      <c s="29" t="s">
        <v>1045</v>
      </c>
      <c s="25" t="s">
        <v>50</v>
      </c>
      <c s="30" t="s">
        <v>1046</v>
      </c>
      <c s="31" t="s">
        <v>212</v>
      </c>
      <c s="32">
        <v>17.16</v>
      </c>
      <c s="33">
        <v>0</v>
      </c>
      <c s="33">
        <f>ROUND(ROUND(H74,2)*ROUND(G74,3),2)</f>
      </c>
      <c r="O74">
        <f>(I74*21)/100</f>
      </c>
      <c t="s">
        <v>23</v>
      </c>
    </row>
    <row r="75" spans="1:5" ht="12.75">
      <c r="A75" s="34" t="s">
        <v>49</v>
      </c>
      <c r="E75" s="35" t="s">
        <v>50</v>
      </c>
    </row>
    <row r="76" spans="1:5" ht="76.5">
      <c r="A76" s="36" t="s">
        <v>51</v>
      </c>
      <c r="E76" s="37" t="s">
        <v>1322</v>
      </c>
    </row>
    <row r="77" spans="1:5" ht="318.75">
      <c r="A77" t="s">
        <v>53</v>
      </c>
      <c r="E77" s="35" t="s">
        <v>286</v>
      </c>
    </row>
    <row r="78" spans="1:16" ht="12.75">
      <c r="A78" s="25" t="s">
        <v>45</v>
      </c>
      <c s="29" t="s">
        <v>201</v>
      </c>
      <c s="29" t="s">
        <v>1048</v>
      </c>
      <c s="25" t="s">
        <v>50</v>
      </c>
      <c s="30" t="s">
        <v>1049</v>
      </c>
      <c s="31" t="s">
        <v>212</v>
      </c>
      <c s="32">
        <v>300</v>
      </c>
      <c s="33">
        <v>0</v>
      </c>
      <c s="33">
        <f>ROUND(ROUND(H78,2)*ROUND(G78,3),2)</f>
      </c>
      <c r="O78">
        <f>(I78*21)/100</f>
      </c>
      <c t="s">
        <v>23</v>
      </c>
    </row>
    <row r="79" spans="1:5" ht="12.75">
      <c r="A79" s="34" t="s">
        <v>49</v>
      </c>
      <c r="E79" s="35" t="s">
        <v>50</v>
      </c>
    </row>
    <row r="80" spans="1:5" ht="89.25">
      <c r="A80" s="36" t="s">
        <v>51</v>
      </c>
      <c r="E80" s="37" t="s">
        <v>1323</v>
      </c>
    </row>
    <row r="81" spans="1:5" ht="267.75">
      <c r="A81" t="s">
        <v>53</v>
      </c>
      <c r="E81" s="35" t="s">
        <v>298</v>
      </c>
    </row>
    <row r="82" spans="1:16" ht="12.75">
      <c r="A82" s="25" t="s">
        <v>45</v>
      </c>
      <c s="29" t="s">
        <v>205</v>
      </c>
      <c s="29" t="s">
        <v>1051</v>
      </c>
      <c s="25" t="s">
        <v>50</v>
      </c>
      <c s="30" t="s">
        <v>1052</v>
      </c>
      <c s="31" t="s">
        <v>212</v>
      </c>
      <c s="32">
        <v>4966.588</v>
      </c>
      <c s="33">
        <v>0</v>
      </c>
      <c s="33">
        <f>ROUND(ROUND(H82,2)*ROUND(G82,3),2)</f>
      </c>
      <c r="O82">
        <f>(I82*21)/100</f>
      </c>
      <c t="s">
        <v>23</v>
      </c>
    </row>
    <row r="83" spans="1:5" ht="12.75">
      <c r="A83" s="34" t="s">
        <v>49</v>
      </c>
      <c r="E83" s="35" t="s">
        <v>50</v>
      </c>
    </row>
    <row r="84" spans="1:5" ht="165.75">
      <c r="A84" s="36" t="s">
        <v>51</v>
      </c>
      <c r="E84" s="37" t="s">
        <v>1324</v>
      </c>
    </row>
    <row r="85" spans="1:5" ht="191.25">
      <c r="A85" t="s">
        <v>53</v>
      </c>
      <c r="E85" s="35" t="s">
        <v>1054</v>
      </c>
    </row>
    <row r="86" spans="1:16" ht="12.75">
      <c r="A86" s="25" t="s">
        <v>45</v>
      </c>
      <c s="29" t="s">
        <v>209</v>
      </c>
      <c s="29" t="s">
        <v>305</v>
      </c>
      <c s="25" t="s">
        <v>50</v>
      </c>
      <c s="30" t="s">
        <v>306</v>
      </c>
      <c s="31" t="s">
        <v>212</v>
      </c>
      <c s="32">
        <v>8</v>
      </c>
      <c s="33">
        <v>0</v>
      </c>
      <c s="33">
        <f>ROUND(ROUND(H86,2)*ROUND(G86,3),2)</f>
      </c>
      <c r="O86">
        <f>(I86*21)/100</f>
      </c>
      <c t="s">
        <v>23</v>
      </c>
    </row>
    <row r="87" spans="1:5" ht="12.75">
      <c r="A87" s="34" t="s">
        <v>49</v>
      </c>
      <c r="E87" s="35" t="s">
        <v>50</v>
      </c>
    </row>
    <row r="88" spans="1:5" ht="25.5">
      <c r="A88" s="36" t="s">
        <v>51</v>
      </c>
      <c r="E88" s="37" t="s">
        <v>1325</v>
      </c>
    </row>
    <row r="89" spans="1:5" ht="242.25">
      <c r="A89" t="s">
        <v>53</v>
      </c>
      <c r="E89" s="35" t="s">
        <v>309</v>
      </c>
    </row>
    <row r="90" spans="1:16" ht="12.75">
      <c r="A90" s="25" t="s">
        <v>45</v>
      </c>
      <c s="29" t="s">
        <v>216</v>
      </c>
      <c s="29" t="s">
        <v>311</v>
      </c>
      <c s="25" t="s">
        <v>50</v>
      </c>
      <c s="30" t="s">
        <v>312</v>
      </c>
      <c s="31" t="s">
        <v>212</v>
      </c>
      <c s="32">
        <v>1422.77</v>
      </c>
      <c s="33">
        <v>0</v>
      </c>
      <c s="33">
        <f>ROUND(ROUND(H90,2)*ROUND(G90,3),2)</f>
      </c>
      <c r="O90">
        <f>(I90*21)/100</f>
      </c>
      <c t="s">
        <v>23</v>
      </c>
    </row>
    <row r="91" spans="1:5" ht="12.75">
      <c r="A91" s="34" t="s">
        <v>49</v>
      </c>
      <c r="E91" s="35" t="s">
        <v>50</v>
      </c>
    </row>
    <row r="92" spans="1:5" ht="267.75">
      <c r="A92" s="36" t="s">
        <v>51</v>
      </c>
      <c r="E92" s="37" t="s">
        <v>1326</v>
      </c>
    </row>
    <row r="93" spans="1:5" ht="229.5">
      <c r="A93" t="s">
        <v>53</v>
      </c>
      <c r="E93" s="35" t="s">
        <v>315</v>
      </c>
    </row>
    <row r="94" spans="1:16" ht="12.75">
      <c r="A94" s="25" t="s">
        <v>45</v>
      </c>
      <c s="29" t="s">
        <v>221</v>
      </c>
      <c s="29" t="s">
        <v>317</v>
      </c>
      <c s="25" t="s">
        <v>50</v>
      </c>
      <c s="30" t="s">
        <v>318</v>
      </c>
      <c s="31" t="s">
        <v>212</v>
      </c>
      <c s="32">
        <v>1192.749</v>
      </c>
      <c s="33">
        <v>0</v>
      </c>
      <c s="33">
        <f>ROUND(ROUND(H94,2)*ROUND(G94,3),2)</f>
      </c>
      <c r="O94">
        <f>(I94*21)/100</f>
      </c>
      <c t="s">
        <v>23</v>
      </c>
    </row>
    <row r="95" spans="1:5" ht="12.75">
      <c r="A95" s="34" t="s">
        <v>49</v>
      </c>
      <c r="E95" s="35" t="s">
        <v>50</v>
      </c>
    </row>
    <row r="96" spans="1:5" ht="267.75">
      <c r="A96" s="36" t="s">
        <v>51</v>
      </c>
      <c r="E96" s="37" t="s">
        <v>1327</v>
      </c>
    </row>
    <row r="97" spans="1:5" ht="293.25">
      <c r="A97" t="s">
        <v>53</v>
      </c>
      <c r="E97" s="35" t="s">
        <v>321</v>
      </c>
    </row>
    <row r="98" spans="1:16" ht="12.75">
      <c r="A98" s="25" t="s">
        <v>45</v>
      </c>
      <c s="29" t="s">
        <v>227</v>
      </c>
      <c s="29" t="s">
        <v>329</v>
      </c>
      <c s="25" t="s">
        <v>50</v>
      </c>
      <c s="30" t="s">
        <v>330</v>
      </c>
      <c s="31" t="s">
        <v>149</v>
      </c>
      <c s="32">
        <v>438</v>
      </c>
      <c s="33">
        <v>0</v>
      </c>
      <c s="33">
        <f>ROUND(ROUND(H98,2)*ROUND(G98,3),2)</f>
      </c>
      <c r="O98">
        <f>(I98*21)/100</f>
      </c>
      <c t="s">
        <v>23</v>
      </c>
    </row>
    <row r="99" spans="1:5" ht="12.75">
      <c r="A99" s="34" t="s">
        <v>49</v>
      </c>
      <c r="E99" s="35" t="s">
        <v>50</v>
      </c>
    </row>
    <row r="100" spans="1:5" ht="38.25">
      <c r="A100" s="36" t="s">
        <v>51</v>
      </c>
      <c r="E100" s="37" t="s">
        <v>1328</v>
      </c>
    </row>
    <row r="101" spans="1:5" ht="25.5">
      <c r="A101" t="s">
        <v>53</v>
      </c>
      <c r="E101" s="35" t="s">
        <v>333</v>
      </c>
    </row>
    <row r="102" spans="1:16" ht="12.75">
      <c r="A102" s="25" t="s">
        <v>45</v>
      </c>
      <c s="29" t="s">
        <v>234</v>
      </c>
      <c s="29" t="s">
        <v>335</v>
      </c>
      <c s="25" t="s">
        <v>50</v>
      </c>
      <c s="30" t="s">
        <v>336</v>
      </c>
      <c s="31" t="s">
        <v>149</v>
      </c>
      <c s="32">
        <v>667.2</v>
      </c>
      <c s="33">
        <v>0</v>
      </c>
      <c s="33">
        <f>ROUND(ROUND(H102,2)*ROUND(G102,3),2)</f>
      </c>
      <c r="O102">
        <f>(I102*21)/100</f>
      </c>
      <c t="s">
        <v>23</v>
      </c>
    </row>
    <row r="103" spans="1:5" ht="12.75">
      <c r="A103" s="34" t="s">
        <v>49</v>
      </c>
      <c r="E103" s="35" t="s">
        <v>50</v>
      </c>
    </row>
    <row r="104" spans="1:5" ht="25.5">
      <c r="A104" s="36" t="s">
        <v>51</v>
      </c>
      <c r="E104" s="37" t="s">
        <v>1329</v>
      </c>
    </row>
    <row r="105" spans="1:5" ht="38.25">
      <c r="A105" t="s">
        <v>53</v>
      </c>
      <c r="E105" s="35" t="s">
        <v>339</v>
      </c>
    </row>
    <row r="106" spans="1:16" ht="12.75">
      <c r="A106" s="25" t="s">
        <v>45</v>
      </c>
      <c s="29" t="s">
        <v>240</v>
      </c>
      <c s="29" t="s">
        <v>346</v>
      </c>
      <c s="25" t="s">
        <v>50</v>
      </c>
      <c s="30" t="s">
        <v>347</v>
      </c>
      <c s="31" t="s">
        <v>149</v>
      </c>
      <c s="32">
        <v>667.2</v>
      </c>
      <c s="33">
        <v>0</v>
      </c>
      <c s="33">
        <f>ROUND(ROUND(H106,2)*ROUND(G106,3),2)</f>
      </c>
      <c r="O106">
        <f>(I106*21)/100</f>
      </c>
      <c t="s">
        <v>23</v>
      </c>
    </row>
    <row r="107" spans="1:5" ht="12.75">
      <c r="A107" s="34" t="s">
        <v>49</v>
      </c>
      <c r="E107" s="35" t="s">
        <v>50</v>
      </c>
    </row>
    <row r="108" spans="1:5" ht="12.75">
      <c r="A108" s="36" t="s">
        <v>51</v>
      </c>
      <c r="E108" s="37" t="s">
        <v>1330</v>
      </c>
    </row>
    <row r="109" spans="1:5" ht="25.5">
      <c r="A109" t="s">
        <v>53</v>
      </c>
      <c r="E109" s="35" t="s">
        <v>349</v>
      </c>
    </row>
    <row r="110" spans="1:16" ht="12.75">
      <c r="A110" s="25" t="s">
        <v>45</v>
      </c>
      <c s="29" t="s">
        <v>246</v>
      </c>
      <c s="29" t="s">
        <v>356</v>
      </c>
      <c s="25" t="s">
        <v>50</v>
      </c>
      <c s="30" t="s">
        <v>357</v>
      </c>
      <c s="31" t="s">
        <v>149</v>
      </c>
      <c s="32">
        <v>667.2</v>
      </c>
      <c s="33">
        <v>0</v>
      </c>
      <c s="33">
        <f>ROUND(ROUND(H110,2)*ROUND(G110,3),2)</f>
      </c>
      <c r="O110">
        <f>(I110*21)/100</f>
      </c>
      <c t="s">
        <v>23</v>
      </c>
    </row>
    <row r="111" spans="1:5" ht="12.75">
      <c r="A111" s="34" t="s">
        <v>49</v>
      </c>
      <c r="E111" s="35" t="s">
        <v>50</v>
      </c>
    </row>
    <row r="112" spans="1:5" ht="12.75">
      <c r="A112" s="36" t="s">
        <v>51</v>
      </c>
      <c r="E112" s="37" t="s">
        <v>1330</v>
      </c>
    </row>
    <row r="113" spans="1:5" ht="38.25">
      <c r="A113" t="s">
        <v>53</v>
      </c>
      <c r="E113" s="35" t="s">
        <v>359</v>
      </c>
    </row>
    <row r="114" spans="1:16" ht="12.75">
      <c r="A114" s="25" t="s">
        <v>45</v>
      </c>
      <c s="29" t="s">
        <v>253</v>
      </c>
      <c s="29" t="s">
        <v>361</v>
      </c>
      <c s="25" t="s">
        <v>50</v>
      </c>
      <c s="30" t="s">
        <v>362</v>
      </c>
      <c s="31" t="s">
        <v>149</v>
      </c>
      <c s="32">
        <v>80</v>
      </c>
      <c s="33">
        <v>0</v>
      </c>
      <c s="33">
        <f>ROUND(ROUND(H114,2)*ROUND(G114,3),2)</f>
      </c>
      <c r="O114">
        <f>(I114*21)/100</f>
      </c>
      <c t="s">
        <v>23</v>
      </c>
    </row>
    <row r="115" spans="1:5" ht="12.75">
      <c r="A115" s="34" t="s">
        <v>49</v>
      </c>
      <c r="E115" s="35" t="s">
        <v>50</v>
      </c>
    </row>
    <row r="116" spans="1:5" ht="25.5">
      <c r="A116" s="36" t="s">
        <v>51</v>
      </c>
      <c r="E116" s="37" t="s">
        <v>1331</v>
      </c>
    </row>
    <row r="117" spans="1:5" ht="38.25">
      <c r="A117" t="s">
        <v>53</v>
      </c>
      <c r="E117" s="35" t="s">
        <v>365</v>
      </c>
    </row>
    <row r="118" spans="1:18" ht="12.75" customHeight="1">
      <c r="A118" s="6" t="s">
        <v>43</v>
      </c>
      <c s="6"/>
      <c s="42" t="s">
        <v>23</v>
      </c>
      <c s="6"/>
      <c s="27" t="s">
        <v>366</v>
      </c>
      <c s="6"/>
      <c s="6"/>
      <c s="6"/>
      <c s="43">
        <f>0+Q118</f>
      </c>
      <c r="O118">
        <f>0+R118</f>
      </c>
      <c r="Q118">
        <f>0+I119+I123+I127+I131+I135+I139+I143+I147+I151+I155+I159+I163+I167+I171+I175+I179+I183</f>
      </c>
      <c>
        <f>0+O119+O123+O127+O131+O135+O139+O143+O147+O151+O155+O159+O163+O167+O171+O175+O179+O183</f>
      </c>
    </row>
    <row r="119" spans="1:16" ht="12.75">
      <c r="A119" s="25" t="s">
        <v>45</v>
      </c>
      <c s="29" t="s">
        <v>257</v>
      </c>
      <c s="29" t="s">
        <v>374</v>
      </c>
      <c s="25" t="s">
        <v>50</v>
      </c>
      <c s="30" t="s">
        <v>375</v>
      </c>
      <c s="31" t="s">
        <v>149</v>
      </c>
      <c s="32">
        <v>635.5</v>
      </c>
      <c s="33">
        <v>0</v>
      </c>
      <c s="33">
        <f>ROUND(ROUND(H119,2)*ROUND(G119,3),2)</f>
      </c>
      <c r="O119">
        <f>(I119*21)/100</f>
      </c>
      <c t="s">
        <v>23</v>
      </c>
    </row>
    <row r="120" spans="1:5" ht="12.75">
      <c r="A120" s="34" t="s">
        <v>49</v>
      </c>
      <c r="E120" s="35" t="s">
        <v>50</v>
      </c>
    </row>
    <row r="121" spans="1:5" ht="51">
      <c r="A121" s="36" t="s">
        <v>51</v>
      </c>
      <c r="E121" s="37" t="s">
        <v>1332</v>
      </c>
    </row>
    <row r="122" spans="1:5" ht="25.5">
      <c r="A122" t="s">
        <v>53</v>
      </c>
      <c r="E122" s="35" t="s">
        <v>378</v>
      </c>
    </row>
    <row r="123" spans="1:16" ht="12.75">
      <c r="A123" s="25" t="s">
        <v>45</v>
      </c>
      <c s="29" t="s">
        <v>263</v>
      </c>
      <c s="29" t="s">
        <v>1067</v>
      </c>
      <c s="25" t="s">
        <v>29</v>
      </c>
      <c s="30" t="s">
        <v>1068</v>
      </c>
      <c s="31" t="s">
        <v>129</v>
      </c>
      <c s="32">
        <v>30.836</v>
      </c>
      <c s="33">
        <v>0</v>
      </c>
      <c s="33">
        <f>ROUND(ROUND(H123,2)*ROUND(G123,3),2)</f>
      </c>
      <c r="O123">
        <f>(I123*21)/100</f>
      </c>
      <c t="s">
        <v>23</v>
      </c>
    </row>
    <row r="124" spans="1:5" ht="12.75">
      <c r="A124" s="34" t="s">
        <v>49</v>
      </c>
      <c r="E124" s="35" t="s">
        <v>50</v>
      </c>
    </row>
    <row r="125" spans="1:5" ht="165.75">
      <c r="A125" s="36" t="s">
        <v>51</v>
      </c>
      <c r="E125" s="37" t="s">
        <v>1333</v>
      </c>
    </row>
    <row r="126" spans="1:5" ht="38.25">
      <c r="A126" t="s">
        <v>53</v>
      </c>
      <c r="E126" s="35" t="s">
        <v>1070</v>
      </c>
    </row>
    <row r="127" spans="1:16" ht="12.75">
      <c r="A127" s="25" t="s">
        <v>45</v>
      </c>
      <c s="29" t="s">
        <v>267</v>
      </c>
      <c s="29" t="s">
        <v>1067</v>
      </c>
      <c s="25" t="s">
        <v>23</v>
      </c>
      <c s="30" t="s">
        <v>1068</v>
      </c>
      <c s="31" t="s">
        <v>129</v>
      </c>
      <c s="32">
        <v>8.007</v>
      </c>
      <c s="33">
        <v>0</v>
      </c>
      <c s="33">
        <f>ROUND(ROUND(H127,2)*ROUND(G127,3),2)</f>
      </c>
      <c r="O127">
        <f>(I127*21)/100</f>
      </c>
      <c t="s">
        <v>23</v>
      </c>
    </row>
    <row r="128" spans="1:5" ht="12.75">
      <c r="A128" s="34" t="s">
        <v>49</v>
      </c>
      <c r="E128" s="35" t="s">
        <v>50</v>
      </c>
    </row>
    <row r="129" spans="1:5" ht="114.75">
      <c r="A129" s="36" t="s">
        <v>51</v>
      </c>
      <c r="E129" s="37" t="s">
        <v>1334</v>
      </c>
    </row>
    <row r="130" spans="1:5" ht="38.25">
      <c r="A130" t="s">
        <v>53</v>
      </c>
      <c r="E130" s="35" t="s">
        <v>1070</v>
      </c>
    </row>
    <row r="131" spans="1:16" ht="12.75">
      <c r="A131" s="25" t="s">
        <v>45</v>
      </c>
      <c s="29" t="s">
        <v>271</v>
      </c>
      <c s="29" t="s">
        <v>1072</v>
      </c>
      <c s="25" t="s">
        <v>50</v>
      </c>
      <c s="30" t="s">
        <v>1073</v>
      </c>
      <c s="31" t="s">
        <v>149</v>
      </c>
      <c s="32">
        <v>790.2</v>
      </c>
      <c s="33">
        <v>0</v>
      </c>
      <c s="33">
        <f>ROUND(ROUND(H131,2)*ROUND(G131,3),2)</f>
      </c>
      <c r="O131">
        <f>(I131*21)/100</f>
      </c>
      <c t="s">
        <v>23</v>
      </c>
    </row>
    <row r="132" spans="1:5" ht="12.75">
      <c r="A132" s="34" t="s">
        <v>49</v>
      </c>
      <c r="E132" s="35" t="s">
        <v>50</v>
      </c>
    </row>
    <row r="133" spans="1:5" ht="63.75">
      <c r="A133" s="36" t="s">
        <v>51</v>
      </c>
      <c r="E133" s="37" t="s">
        <v>1335</v>
      </c>
    </row>
    <row r="134" spans="1:5" ht="25.5">
      <c r="A134" t="s">
        <v>53</v>
      </c>
      <c r="E134" s="35" t="s">
        <v>1075</v>
      </c>
    </row>
    <row r="135" spans="1:16" ht="12.75">
      <c r="A135" s="25" t="s">
        <v>45</v>
      </c>
      <c s="29" t="s">
        <v>276</v>
      </c>
      <c s="29" t="s">
        <v>1336</v>
      </c>
      <c s="25" t="s">
        <v>50</v>
      </c>
      <c s="30" t="s">
        <v>1337</v>
      </c>
      <c s="31" t="s">
        <v>230</v>
      </c>
      <c s="32">
        <v>992</v>
      </c>
      <c s="33">
        <v>0</v>
      </c>
      <c s="33">
        <f>ROUND(ROUND(H135,2)*ROUND(G135,3),2)</f>
      </c>
      <c r="O135">
        <f>(I135*21)/100</f>
      </c>
      <c t="s">
        <v>23</v>
      </c>
    </row>
    <row r="136" spans="1:5" ht="12.75">
      <c r="A136" s="34" t="s">
        <v>49</v>
      </c>
      <c r="E136" s="35" t="s">
        <v>50</v>
      </c>
    </row>
    <row r="137" spans="1:5" ht="102">
      <c r="A137" s="36" t="s">
        <v>51</v>
      </c>
      <c r="E137" s="37" t="s">
        <v>1338</v>
      </c>
    </row>
    <row r="138" spans="1:5" ht="51">
      <c r="A138" t="s">
        <v>53</v>
      </c>
      <c r="E138" s="35" t="s">
        <v>1339</v>
      </c>
    </row>
    <row r="139" spans="1:16" ht="12.75">
      <c r="A139" s="25" t="s">
        <v>45</v>
      </c>
      <c s="29" t="s">
        <v>281</v>
      </c>
      <c s="29" t="s">
        <v>1285</v>
      </c>
      <c s="25" t="s">
        <v>50</v>
      </c>
      <c s="30" t="s">
        <v>1286</v>
      </c>
      <c s="31" t="s">
        <v>212</v>
      </c>
      <c s="32">
        <v>99.5</v>
      </c>
      <c s="33">
        <v>0</v>
      </c>
      <c s="33">
        <f>ROUND(ROUND(H139,2)*ROUND(G139,3),2)</f>
      </c>
      <c r="O139">
        <f>(I139*21)/100</f>
      </c>
      <c t="s">
        <v>23</v>
      </c>
    </row>
    <row r="140" spans="1:5" ht="12.75">
      <c r="A140" s="34" t="s">
        <v>49</v>
      </c>
      <c r="E140" s="35" t="s">
        <v>50</v>
      </c>
    </row>
    <row r="141" spans="1:5" ht="63.75">
      <c r="A141" s="36" t="s">
        <v>51</v>
      </c>
      <c r="E141" s="37" t="s">
        <v>1340</v>
      </c>
    </row>
    <row r="142" spans="1:5" ht="25.5">
      <c r="A142" t="s">
        <v>53</v>
      </c>
      <c r="E142" s="35" t="s">
        <v>1288</v>
      </c>
    </row>
    <row r="143" spans="1:16" ht="25.5">
      <c r="A143" s="25" t="s">
        <v>45</v>
      </c>
      <c s="29" t="s">
        <v>287</v>
      </c>
      <c s="29" t="s">
        <v>1076</v>
      </c>
      <c s="25" t="s">
        <v>50</v>
      </c>
      <c s="30" t="s">
        <v>1077</v>
      </c>
      <c s="31" t="s">
        <v>230</v>
      </c>
      <c s="32">
        <v>106</v>
      </c>
      <c s="33">
        <v>0</v>
      </c>
      <c s="33">
        <f>ROUND(ROUND(H143,2)*ROUND(G143,3),2)</f>
      </c>
      <c r="O143">
        <f>(I143*21)/100</f>
      </c>
      <c t="s">
        <v>23</v>
      </c>
    </row>
    <row r="144" spans="1:5" ht="12.75">
      <c r="A144" s="34" t="s">
        <v>49</v>
      </c>
      <c r="E144" s="35" t="s">
        <v>50</v>
      </c>
    </row>
    <row r="145" spans="1:5" ht="63.75">
      <c r="A145" s="36" t="s">
        <v>51</v>
      </c>
      <c r="E145" s="37" t="s">
        <v>1341</v>
      </c>
    </row>
    <row r="146" spans="1:5" ht="63.75">
      <c r="A146" t="s">
        <v>53</v>
      </c>
      <c r="E146" s="35" t="s">
        <v>1079</v>
      </c>
    </row>
    <row r="147" spans="1:16" ht="25.5">
      <c r="A147" s="25" t="s">
        <v>45</v>
      </c>
      <c s="29" t="s">
        <v>293</v>
      </c>
      <c s="29" t="s">
        <v>1080</v>
      </c>
      <c s="25" t="s">
        <v>50</v>
      </c>
      <c s="30" t="s">
        <v>1081</v>
      </c>
      <c s="31" t="s">
        <v>230</v>
      </c>
      <c s="32">
        <v>221.45</v>
      </c>
      <c s="33">
        <v>0</v>
      </c>
      <c s="33">
        <f>ROUND(ROUND(H147,2)*ROUND(G147,3),2)</f>
      </c>
      <c r="O147">
        <f>(I147*21)/100</f>
      </c>
      <c t="s">
        <v>23</v>
      </c>
    </row>
    <row r="148" spans="1:5" ht="12.75">
      <c r="A148" s="34" t="s">
        <v>49</v>
      </c>
      <c r="E148" s="35" t="s">
        <v>50</v>
      </c>
    </row>
    <row r="149" spans="1:5" ht="191.25">
      <c r="A149" s="36" t="s">
        <v>51</v>
      </c>
      <c r="E149" s="37" t="s">
        <v>1342</v>
      </c>
    </row>
    <row r="150" spans="1:5" ht="63.75">
      <c r="A150" t="s">
        <v>53</v>
      </c>
      <c r="E150" s="35" t="s">
        <v>1079</v>
      </c>
    </row>
    <row r="151" spans="1:16" ht="25.5">
      <c r="A151" s="25" t="s">
        <v>45</v>
      </c>
      <c s="29" t="s">
        <v>299</v>
      </c>
      <c s="29" t="s">
        <v>1083</v>
      </c>
      <c s="25" t="s">
        <v>29</v>
      </c>
      <c s="30" t="s">
        <v>1084</v>
      </c>
      <c s="31" t="s">
        <v>230</v>
      </c>
      <c s="32">
        <v>1198</v>
      </c>
      <c s="33">
        <v>0</v>
      </c>
      <c s="33">
        <f>ROUND(ROUND(H151,2)*ROUND(G151,3),2)</f>
      </c>
      <c r="O151">
        <f>(I151*21)/100</f>
      </c>
      <c t="s">
        <v>23</v>
      </c>
    </row>
    <row r="152" spans="1:5" ht="12.75">
      <c r="A152" s="34" t="s">
        <v>49</v>
      </c>
      <c r="E152" s="35" t="s">
        <v>50</v>
      </c>
    </row>
    <row r="153" spans="1:5" ht="153">
      <c r="A153" s="36" t="s">
        <v>51</v>
      </c>
      <c r="E153" s="37" t="s">
        <v>1343</v>
      </c>
    </row>
    <row r="154" spans="1:5" ht="63.75">
      <c r="A154" t="s">
        <v>53</v>
      </c>
      <c r="E154" s="35" t="s">
        <v>1079</v>
      </c>
    </row>
    <row r="155" spans="1:16" ht="25.5">
      <c r="A155" s="25" t="s">
        <v>45</v>
      </c>
      <c s="29" t="s">
        <v>304</v>
      </c>
      <c s="29" t="s">
        <v>1083</v>
      </c>
      <c s="25" t="s">
        <v>23</v>
      </c>
      <c s="30" t="s">
        <v>1084</v>
      </c>
      <c s="31" t="s">
        <v>230</v>
      </c>
      <c s="32">
        <v>212</v>
      </c>
      <c s="33">
        <v>0</v>
      </c>
      <c s="33">
        <f>ROUND(ROUND(H155,2)*ROUND(G155,3),2)</f>
      </c>
      <c r="O155">
        <f>(I155*21)/100</f>
      </c>
      <c t="s">
        <v>23</v>
      </c>
    </row>
    <row r="156" spans="1:5" ht="12.75">
      <c r="A156" s="34" t="s">
        <v>49</v>
      </c>
      <c r="E156" s="35" t="s">
        <v>50</v>
      </c>
    </row>
    <row r="157" spans="1:5" ht="63.75">
      <c r="A157" s="36" t="s">
        <v>51</v>
      </c>
      <c r="E157" s="37" t="s">
        <v>1344</v>
      </c>
    </row>
    <row r="158" spans="1:5" ht="63.75">
      <c r="A158" t="s">
        <v>53</v>
      </c>
      <c r="E158" s="35" t="s">
        <v>1079</v>
      </c>
    </row>
    <row r="159" spans="1:16" ht="25.5">
      <c r="A159" s="25" t="s">
        <v>45</v>
      </c>
      <c s="29" t="s">
        <v>310</v>
      </c>
      <c s="29" t="s">
        <v>1086</v>
      </c>
      <c s="25" t="s">
        <v>50</v>
      </c>
      <c s="30" t="s">
        <v>1087</v>
      </c>
      <c s="31" t="s">
        <v>230</v>
      </c>
      <c s="32">
        <v>547.55</v>
      </c>
      <c s="33">
        <v>0</v>
      </c>
      <c s="33">
        <f>ROUND(ROUND(H159,2)*ROUND(G159,3),2)</f>
      </c>
      <c r="O159">
        <f>(I159*21)/100</f>
      </c>
      <c t="s">
        <v>23</v>
      </c>
    </row>
    <row r="160" spans="1:5" ht="12.75">
      <c r="A160" s="34" t="s">
        <v>49</v>
      </c>
      <c r="E160" s="35" t="s">
        <v>50</v>
      </c>
    </row>
    <row r="161" spans="1:5" ht="191.25">
      <c r="A161" s="36" t="s">
        <v>51</v>
      </c>
      <c r="E161" s="37" t="s">
        <v>1345</v>
      </c>
    </row>
    <row r="162" spans="1:5" ht="63.75">
      <c r="A162" t="s">
        <v>53</v>
      </c>
      <c r="E162" s="35" t="s">
        <v>1079</v>
      </c>
    </row>
    <row r="163" spans="1:16" ht="12.75">
      <c r="A163" s="25" t="s">
        <v>45</v>
      </c>
      <c s="29" t="s">
        <v>316</v>
      </c>
      <c s="29" t="s">
        <v>1089</v>
      </c>
      <c s="25" t="s">
        <v>50</v>
      </c>
      <c s="30" t="s">
        <v>1090</v>
      </c>
      <c s="31" t="s">
        <v>212</v>
      </c>
      <c s="32">
        <v>278.575</v>
      </c>
      <c s="33">
        <v>0</v>
      </c>
      <c s="33">
        <f>ROUND(ROUND(H163,2)*ROUND(G163,3),2)</f>
      </c>
      <c r="O163">
        <f>(I163*21)/100</f>
      </c>
      <c t="s">
        <v>23</v>
      </c>
    </row>
    <row r="164" spans="1:5" ht="12.75">
      <c r="A164" s="34" t="s">
        <v>49</v>
      </c>
      <c r="E164" s="35" t="s">
        <v>50</v>
      </c>
    </row>
    <row r="165" spans="1:5" ht="25.5">
      <c r="A165" s="36" t="s">
        <v>51</v>
      </c>
      <c r="E165" s="37" t="s">
        <v>1346</v>
      </c>
    </row>
    <row r="166" spans="1:5" ht="369.75">
      <c r="A166" t="s">
        <v>53</v>
      </c>
      <c r="E166" s="35" t="s">
        <v>396</v>
      </c>
    </row>
    <row r="167" spans="1:16" ht="12.75">
      <c r="A167" s="25" t="s">
        <v>45</v>
      </c>
      <c s="29" t="s">
        <v>322</v>
      </c>
      <c s="29" t="s">
        <v>1092</v>
      </c>
      <c s="25" t="s">
        <v>50</v>
      </c>
      <c s="30" t="s">
        <v>1093</v>
      </c>
      <c s="31" t="s">
        <v>129</v>
      </c>
      <c s="32">
        <v>34.956</v>
      </c>
      <c s="33">
        <v>0</v>
      </c>
      <c s="33">
        <f>ROUND(ROUND(H167,2)*ROUND(G167,3),2)</f>
      </c>
      <c r="O167">
        <f>(I167*21)/100</f>
      </c>
      <c t="s">
        <v>23</v>
      </c>
    </row>
    <row r="168" spans="1:5" ht="12.75">
      <c r="A168" s="34" t="s">
        <v>49</v>
      </c>
      <c r="E168" s="35" t="s">
        <v>50</v>
      </c>
    </row>
    <row r="169" spans="1:5" ht="12.75">
      <c r="A169" s="36" t="s">
        <v>51</v>
      </c>
      <c r="E169" s="37" t="s">
        <v>1347</v>
      </c>
    </row>
    <row r="170" spans="1:5" ht="267.75">
      <c r="A170" t="s">
        <v>53</v>
      </c>
      <c r="E170" s="35" t="s">
        <v>431</v>
      </c>
    </row>
    <row r="171" spans="1:16" ht="12.75">
      <c r="A171" s="25" t="s">
        <v>45</v>
      </c>
      <c s="29" t="s">
        <v>328</v>
      </c>
      <c s="29" t="s">
        <v>1095</v>
      </c>
      <c s="25" t="s">
        <v>50</v>
      </c>
      <c s="30" t="s">
        <v>1096</v>
      </c>
      <c s="31" t="s">
        <v>170</v>
      </c>
      <c s="32">
        <v>53</v>
      </c>
      <c s="33">
        <v>0</v>
      </c>
      <c s="33">
        <f>ROUND(ROUND(H171,2)*ROUND(G171,3),2)</f>
      </c>
      <c r="O171">
        <f>(I171*21)/100</f>
      </c>
      <c t="s">
        <v>23</v>
      </c>
    </row>
    <row r="172" spans="1:5" ht="12.75">
      <c r="A172" s="34" t="s">
        <v>49</v>
      </c>
      <c r="E172" s="35" t="s">
        <v>50</v>
      </c>
    </row>
    <row r="173" spans="1:5" ht="102">
      <c r="A173" s="36" t="s">
        <v>51</v>
      </c>
      <c r="E173" s="37" t="s">
        <v>1348</v>
      </c>
    </row>
    <row r="174" spans="1:5" ht="38.25">
      <c r="A174" t="s">
        <v>53</v>
      </c>
      <c r="E174" s="35" t="s">
        <v>1098</v>
      </c>
    </row>
    <row r="175" spans="1:16" ht="12.75">
      <c r="A175" s="25" t="s">
        <v>45</v>
      </c>
      <c s="29" t="s">
        <v>334</v>
      </c>
      <c s="29" t="s">
        <v>1099</v>
      </c>
      <c s="25" t="s">
        <v>50</v>
      </c>
      <c s="30" t="s">
        <v>1100</v>
      </c>
      <c s="31" t="s">
        <v>149</v>
      </c>
      <c s="32">
        <v>570</v>
      </c>
      <c s="33">
        <v>0</v>
      </c>
      <c s="33">
        <f>ROUND(ROUND(H175,2)*ROUND(G175,3),2)</f>
      </c>
      <c r="O175">
        <f>(I175*21)/100</f>
      </c>
      <c t="s">
        <v>23</v>
      </c>
    </row>
    <row r="176" spans="1:5" ht="12.75">
      <c r="A176" s="34" t="s">
        <v>49</v>
      </c>
      <c r="E176" s="35" t="s">
        <v>50</v>
      </c>
    </row>
    <row r="177" spans="1:5" ht="51">
      <c r="A177" s="36" t="s">
        <v>51</v>
      </c>
      <c r="E177" s="37" t="s">
        <v>1349</v>
      </c>
    </row>
    <row r="178" spans="1:5" ht="102">
      <c r="A178" t="s">
        <v>53</v>
      </c>
      <c r="E178" s="35" t="s">
        <v>1102</v>
      </c>
    </row>
    <row r="179" spans="1:16" ht="12.75">
      <c r="A179" s="25" t="s">
        <v>45</v>
      </c>
      <c s="29" t="s">
        <v>340</v>
      </c>
      <c s="29" t="s">
        <v>1103</v>
      </c>
      <c s="25" t="s">
        <v>50</v>
      </c>
      <c s="30" t="s">
        <v>1104</v>
      </c>
      <c s="31" t="s">
        <v>149</v>
      </c>
      <c s="32">
        <v>976.5</v>
      </c>
      <c s="33">
        <v>0</v>
      </c>
      <c s="33">
        <f>ROUND(ROUND(H179,2)*ROUND(G179,3),2)</f>
      </c>
      <c r="O179">
        <f>(I179*21)/100</f>
      </c>
      <c t="s">
        <v>23</v>
      </c>
    </row>
    <row r="180" spans="1:5" ht="12.75">
      <c r="A180" s="34" t="s">
        <v>49</v>
      </c>
      <c r="E180" s="35" t="s">
        <v>50</v>
      </c>
    </row>
    <row r="181" spans="1:5" ht="51">
      <c r="A181" s="36" t="s">
        <v>51</v>
      </c>
      <c r="E181" s="37" t="s">
        <v>1350</v>
      </c>
    </row>
    <row r="182" spans="1:5" ht="102">
      <c r="A182" t="s">
        <v>53</v>
      </c>
      <c r="E182" s="35" t="s">
        <v>1102</v>
      </c>
    </row>
    <row r="183" spans="1:16" ht="12.75">
      <c r="A183" s="25" t="s">
        <v>45</v>
      </c>
      <c s="29" t="s">
        <v>345</v>
      </c>
      <c s="29" t="s">
        <v>1106</v>
      </c>
      <c s="25" t="s">
        <v>50</v>
      </c>
      <c s="30" t="s">
        <v>1107</v>
      </c>
      <c s="31" t="s">
        <v>149</v>
      </c>
      <c s="32">
        <v>488.25</v>
      </c>
      <c s="33">
        <v>0</v>
      </c>
      <c s="33">
        <f>ROUND(ROUND(H183,2)*ROUND(G183,3),2)</f>
      </c>
      <c r="O183">
        <f>(I183*21)/100</f>
      </c>
      <c t="s">
        <v>23</v>
      </c>
    </row>
    <row r="184" spans="1:5" ht="12.75">
      <c r="A184" s="34" t="s">
        <v>49</v>
      </c>
      <c r="E184" s="35" t="s">
        <v>50</v>
      </c>
    </row>
    <row r="185" spans="1:5" ht="38.25">
      <c r="A185" s="36" t="s">
        <v>51</v>
      </c>
      <c r="E185" s="37" t="s">
        <v>1351</v>
      </c>
    </row>
    <row r="186" spans="1:5" ht="102">
      <c r="A186" t="s">
        <v>53</v>
      </c>
      <c r="E186" s="35" t="s">
        <v>1109</v>
      </c>
    </row>
    <row r="187" spans="1:18" ht="12.75" customHeight="1">
      <c r="A187" s="6" t="s">
        <v>43</v>
      </c>
      <c s="6"/>
      <c s="42" t="s">
        <v>22</v>
      </c>
      <c s="6"/>
      <c s="27" t="s">
        <v>420</v>
      </c>
      <c s="6"/>
      <c s="6"/>
      <c s="6"/>
      <c s="43">
        <f>0+Q187</f>
      </c>
      <c r="O187">
        <f>0+R187</f>
      </c>
      <c r="Q187">
        <f>0+I188+I192+I196+I200+I204</f>
      </c>
      <c>
        <f>0+O188+O192+O196+O200+O204</f>
      </c>
    </row>
    <row r="188" spans="1:16" ht="12.75">
      <c r="A188" s="25" t="s">
        <v>45</v>
      </c>
      <c s="29" t="s">
        <v>350</v>
      </c>
      <c s="29" t="s">
        <v>1110</v>
      </c>
      <c s="25" t="s">
        <v>50</v>
      </c>
      <c s="30" t="s">
        <v>1111</v>
      </c>
      <c s="31" t="s">
        <v>1112</v>
      </c>
      <c s="32">
        <v>1302</v>
      </c>
      <c s="33">
        <v>0</v>
      </c>
      <c s="33">
        <f>ROUND(ROUND(H188,2)*ROUND(G188,3),2)</f>
      </c>
      <c r="O188">
        <f>(I188*21)/100</f>
      </c>
      <c t="s">
        <v>23</v>
      </c>
    </row>
    <row r="189" spans="1:5" ht="12.75">
      <c r="A189" s="34" t="s">
        <v>49</v>
      </c>
      <c r="E189" s="35" t="s">
        <v>50</v>
      </c>
    </row>
    <row r="190" spans="1:5" ht="89.25">
      <c r="A190" s="36" t="s">
        <v>51</v>
      </c>
      <c r="E190" s="37" t="s">
        <v>1352</v>
      </c>
    </row>
    <row r="191" spans="1:5" ht="25.5">
      <c r="A191" t="s">
        <v>53</v>
      </c>
      <c r="E191" s="35" t="s">
        <v>1114</v>
      </c>
    </row>
    <row r="192" spans="1:16" ht="12.75">
      <c r="A192" s="25" t="s">
        <v>45</v>
      </c>
      <c s="29" t="s">
        <v>355</v>
      </c>
      <c s="29" t="s">
        <v>1115</v>
      </c>
      <c s="25" t="s">
        <v>50</v>
      </c>
      <c s="30" t="s">
        <v>1116</v>
      </c>
      <c s="31" t="s">
        <v>212</v>
      </c>
      <c s="32">
        <v>44.882</v>
      </c>
      <c s="33">
        <v>0</v>
      </c>
      <c s="33">
        <f>ROUND(ROUND(H192,2)*ROUND(G192,3),2)</f>
      </c>
      <c r="O192">
        <f>(I192*21)/100</f>
      </c>
      <c t="s">
        <v>23</v>
      </c>
    </row>
    <row r="193" spans="1:5" ht="12.75">
      <c r="A193" s="34" t="s">
        <v>49</v>
      </c>
      <c r="E193" s="35" t="s">
        <v>50</v>
      </c>
    </row>
    <row r="194" spans="1:5" ht="25.5">
      <c r="A194" s="36" t="s">
        <v>51</v>
      </c>
      <c r="E194" s="37" t="s">
        <v>1353</v>
      </c>
    </row>
    <row r="195" spans="1:5" ht="382.5">
      <c r="A195" t="s">
        <v>53</v>
      </c>
      <c r="E195" s="35" t="s">
        <v>1118</v>
      </c>
    </row>
    <row r="196" spans="1:16" ht="12.75">
      <c r="A196" s="25" t="s">
        <v>45</v>
      </c>
      <c s="29" t="s">
        <v>360</v>
      </c>
      <c s="29" t="s">
        <v>1119</v>
      </c>
      <c s="25" t="s">
        <v>50</v>
      </c>
      <c s="30" t="s">
        <v>1120</v>
      </c>
      <c s="31" t="s">
        <v>129</v>
      </c>
      <c s="32">
        <v>5.546</v>
      </c>
      <c s="33">
        <v>0</v>
      </c>
      <c s="33">
        <f>ROUND(ROUND(H196,2)*ROUND(G196,3),2)</f>
      </c>
      <c r="O196">
        <f>(I196*21)/100</f>
      </c>
      <c t="s">
        <v>23</v>
      </c>
    </row>
    <row r="197" spans="1:5" ht="12.75">
      <c r="A197" s="34" t="s">
        <v>49</v>
      </c>
      <c r="E197" s="35" t="s">
        <v>50</v>
      </c>
    </row>
    <row r="198" spans="1:5" ht="12.75">
      <c r="A198" s="36" t="s">
        <v>51</v>
      </c>
      <c r="E198" s="37" t="s">
        <v>1354</v>
      </c>
    </row>
    <row r="199" spans="1:5" ht="242.25">
      <c r="A199" t="s">
        <v>53</v>
      </c>
      <c r="E199" s="35" t="s">
        <v>1122</v>
      </c>
    </row>
    <row r="200" spans="1:16" ht="12.75">
      <c r="A200" s="25" t="s">
        <v>45</v>
      </c>
      <c s="29" t="s">
        <v>367</v>
      </c>
      <c s="29" t="s">
        <v>1355</v>
      </c>
      <c s="25" t="s">
        <v>50</v>
      </c>
      <c s="30" t="s">
        <v>1356</v>
      </c>
      <c s="31" t="s">
        <v>212</v>
      </c>
      <c s="32">
        <v>458.84</v>
      </c>
      <c s="33">
        <v>0</v>
      </c>
      <c s="33">
        <f>ROUND(ROUND(H200,2)*ROUND(G200,3),2)</f>
      </c>
      <c r="O200">
        <f>(I200*21)/100</f>
      </c>
      <c t="s">
        <v>23</v>
      </c>
    </row>
    <row r="201" spans="1:5" ht="12.75">
      <c r="A201" s="34" t="s">
        <v>49</v>
      </c>
      <c r="E201" s="35" t="s">
        <v>50</v>
      </c>
    </row>
    <row r="202" spans="1:5" ht="229.5">
      <c r="A202" s="36" t="s">
        <v>51</v>
      </c>
      <c r="E202" s="37" t="s">
        <v>1357</v>
      </c>
    </row>
    <row r="203" spans="1:5" ht="369.75">
      <c r="A203" t="s">
        <v>53</v>
      </c>
      <c r="E203" s="35" t="s">
        <v>438</v>
      </c>
    </row>
    <row r="204" spans="1:16" ht="12.75">
      <c r="A204" s="25" t="s">
        <v>45</v>
      </c>
      <c s="29" t="s">
        <v>373</v>
      </c>
      <c s="29" t="s">
        <v>1358</v>
      </c>
      <c s="25" t="s">
        <v>50</v>
      </c>
      <c s="30" t="s">
        <v>1359</v>
      </c>
      <c s="31" t="s">
        <v>129</v>
      </c>
      <c s="32">
        <v>47.126</v>
      </c>
      <c s="33">
        <v>0</v>
      </c>
      <c s="33">
        <f>ROUND(ROUND(H204,2)*ROUND(G204,3),2)</f>
      </c>
      <c r="O204">
        <f>(I204*21)/100</f>
      </c>
      <c t="s">
        <v>23</v>
      </c>
    </row>
    <row r="205" spans="1:5" ht="12.75">
      <c r="A205" s="34" t="s">
        <v>49</v>
      </c>
      <c r="E205" s="35" t="s">
        <v>50</v>
      </c>
    </row>
    <row r="206" spans="1:5" ht="12.75">
      <c r="A206" s="36" t="s">
        <v>51</v>
      </c>
      <c r="E206" s="37" t="s">
        <v>1360</v>
      </c>
    </row>
    <row r="207" spans="1:5" ht="267.75">
      <c r="A207" t="s">
        <v>53</v>
      </c>
      <c r="E207" s="35" t="s">
        <v>431</v>
      </c>
    </row>
    <row r="208" spans="1:18" ht="12.75" customHeight="1">
      <c r="A208" s="6" t="s">
        <v>43</v>
      </c>
      <c s="6"/>
      <c s="42" t="s">
        <v>33</v>
      </c>
      <c s="6"/>
      <c s="27" t="s">
        <v>432</v>
      </c>
      <c s="6"/>
      <c s="6"/>
      <c s="6"/>
      <c s="43">
        <f>0+Q208</f>
      </c>
      <c r="O208">
        <f>0+R208</f>
      </c>
      <c r="Q208">
        <f>0+I209+I213+I217+I221+I225+I229+I233</f>
      </c>
      <c>
        <f>0+O209+O213+O217+O221+O225+O229+O233</f>
      </c>
    </row>
    <row r="209" spans="1:16" ht="12.75">
      <c r="A209" s="25" t="s">
        <v>45</v>
      </c>
      <c s="29" t="s">
        <v>379</v>
      </c>
      <c s="29" t="s">
        <v>1140</v>
      </c>
      <c s="25" t="s">
        <v>50</v>
      </c>
      <c s="30" t="s">
        <v>1141</v>
      </c>
      <c s="31" t="s">
        <v>212</v>
      </c>
      <c s="32">
        <v>95.573</v>
      </c>
      <c s="33">
        <v>0</v>
      </c>
      <c s="33">
        <f>ROUND(ROUND(H209,2)*ROUND(G209,3),2)</f>
      </c>
      <c r="O209">
        <f>(I209*21)/100</f>
      </c>
      <c t="s">
        <v>23</v>
      </c>
    </row>
    <row r="210" spans="1:5" ht="12.75">
      <c r="A210" s="34" t="s">
        <v>49</v>
      </c>
      <c r="E210" s="35" t="s">
        <v>50</v>
      </c>
    </row>
    <row r="211" spans="1:5" ht="51">
      <c r="A211" s="36" t="s">
        <v>51</v>
      </c>
      <c r="E211" s="37" t="s">
        <v>1361</v>
      </c>
    </row>
    <row r="212" spans="1:5" ht="369.75">
      <c r="A212" t="s">
        <v>53</v>
      </c>
      <c r="E212" s="35" t="s">
        <v>438</v>
      </c>
    </row>
    <row r="213" spans="1:16" ht="12.75">
      <c r="A213" s="25" t="s">
        <v>45</v>
      </c>
      <c s="29" t="s">
        <v>385</v>
      </c>
      <c s="29" t="s">
        <v>440</v>
      </c>
      <c s="25" t="s">
        <v>50</v>
      </c>
      <c s="30" t="s">
        <v>441</v>
      </c>
      <c s="31" t="s">
        <v>212</v>
      </c>
      <c s="32">
        <v>0.39</v>
      </c>
      <c s="33">
        <v>0</v>
      </c>
      <c s="33">
        <f>ROUND(ROUND(H213,2)*ROUND(G213,3),2)</f>
      </c>
      <c r="O213">
        <f>(I213*21)/100</f>
      </c>
      <c t="s">
        <v>23</v>
      </c>
    </row>
    <row r="214" spans="1:5" ht="12.75">
      <c r="A214" s="34" t="s">
        <v>49</v>
      </c>
      <c r="E214" s="35" t="s">
        <v>50</v>
      </c>
    </row>
    <row r="215" spans="1:5" ht="38.25">
      <c r="A215" s="36" t="s">
        <v>51</v>
      </c>
      <c r="E215" s="37" t="s">
        <v>1362</v>
      </c>
    </row>
    <row r="216" spans="1:5" ht="369.75">
      <c r="A216" t="s">
        <v>53</v>
      </c>
      <c r="E216" s="35" t="s">
        <v>438</v>
      </c>
    </row>
    <row r="217" spans="1:16" ht="12.75">
      <c r="A217" s="25" t="s">
        <v>45</v>
      </c>
      <c s="29" t="s">
        <v>391</v>
      </c>
      <c s="29" t="s">
        <v>1145</v>
      </c>
      <c s="25" t="s">
        <v>50</v>
      </c>
      <c s="30" t="s">
        <v>1146</v>
      </c>
      <c s="31" t="s">
        <v>212</v>
      </c>
      <c s="32">
        <v>13.95</v>
      </c>
      <c s="33">
        <v>0</v>
      </c>
      <c s="33">
        <f>ROUND(ROUND(H217,2)*ROUND(G217,3),2)</f>
      </c>
      <c r="O217">
        <f>(I217*21)/100</f>
      </c>
      <c t="s">
        <v>23</v>
      </c>
    </row>
    <row r="218" spans="1:5" ht="12.75">
      <c r="A218" s="34" t="s">
        <v>49</v>
      </c>
      <c r="E218" s="35" t="s">
        <v>50</v>
      </c>
    </row>
    <row r="219" spans="1:5" ht="25.5">
      <c r="A219" s="36" t="s">
        <v>51</v>
      </c>
      <c r="E219" s="37" t="s">
        <v>1363</v>
      </c>
    </row>
    <row r="220" spans="1:5" ht="25.5">
      <c r="A220" t="s">
        <v>53</v>
      </c>
      <c r="E220" s="35" t="s">
        <v>1148</v>
      </c>
    </row>
    <row r="221" spans="1:16" ht="12.75">
      <c r="A221" s="25" t="s">
        <v>45</v>
      </c>
      <c s="29" t="s">
        <v>397</v>
      </c>
      <c s="29" t="s">
        <v>1153</v>
      </c>
      <c s="25" t="s">
        <v>50</v>
      </c>
      <c s="30" t="s">
        <v>1154</v>
      </c>
      <c s="31" t="s">
        <v>212</v>
      </c>
      <c s="32">
        <v>232.5</v>
      </c>
      <c s="33">
        <v>0</v>
      </c>
      <c s="33">
        <f>ROUND(ROUND(H221,2)*ROUND(G221,3),2)</f>
      </c>
      <c r="O221">
        <f>(I221*21)/100</f>
      </c>
      <c t="s">
        <v>23</v>
      </c>
    </row>
    <row r="222" spans="1:5" ht="12.75">
      <c r="A222" s="34" t="s">
        <v>49</v>
      </c>
      <c r="E222" s="35" t="s">
        <v>50</v>
      </c>
    </row>
    <row r="223" spans="1:5" ht="38.25">
      <c r="A223" s="36" t="s">
        <v>51</v>
      </c>
      <c r="E223" s="37" t="s">
        <v>1364</v>
      </c>
    </row>
    <row r="224" spans="1:5" ht="38.25">
      <c r="A224" t="s">
        <v>53</v>
      </c>
      <c r="E224" s="35" t="s">
        <v>372</v>
      </c>
    </row>
    <row r="225" spans="1:16" ht="12.75">
      <c r="A225" s="25" t="s">
        <v>45</v>
      </c>
      <c s="29" t="s">
        <v>403</v>
      </c>
      <c s="29" t="s">
        <v>1290</v>
      </c>
      <c s="25" t="s">
        <v>50</v>
      </c>
      <c s="30" t="s">
        <v>1291</v>
      </c>
      <c s="31" t="s">
        <v>212</v>
      </c>
      <c s="32">
        <v>365.454</v>
      </c>
      <c s="33">
        <v>0</v>
      </c>
      <c s="33">
        <f>ROUND(ROUND(H225,2)*ROUND(G225,3),2)</f>
      </c>
      <c r="O225">
        <f>(I225*21)/100</f>
      </c>
      <c t="s">
        <v>23</v>
      </c>
    </row>
    <row r="226" spans="1:5" ht="12.75">
      <c r="A226" s="34" t="s">
        <v>49</v>
      </c>
      <c r="E226" s="35" t="s">
        <v>50</v>
      </c>
    </row>
    <row r="227" spans="1:5" ht="242.25">
      <c r="A227" s="36" t="s">
        <v>51</v>
      </c>
      <c r="E227" s="37" t="s">
        <v>1365</v>
      </c>
    </row>
    <row r="228" spans="1:5" ht="51">
      <c r="A228" t="s">
        <v>53</v>
      </c>
      <c r="E228" s="35" t="s">
        <v>1293</v>
      </c>
    </row>
    <row r="229" spans="1:16" ht="12.75">
      <c r="A229" s="25" t="s">
        <v>45</v>
      </c>
      <c s="29" t="s">
        <v>408</v>
      </c>
      <c s="29" t="s">
        <v>456</v>
      </c>
      <c s="25" t="s">
        <v>50</v>
      </c>
      <c s="30" t="s">
        <v>457</v>
      </c>
      <c s="31" t="s">
        <v>212</v>
      </c>
      <c s="32">
        <v>0.65</v>
      </c>
      <c s="33">
        <v>0</v>
      </c>
      <c s="33">
        <f>ROUND(ROUND(H229,2)*ROUND(G229,3),2)</f>
      </c>
      <c r="O229">
        <f>(I229*21)/100</f>
      </c>
      <c t="s">
        <v>23</v>
      </c>
    </row>
    <row r="230" spans="1:5" ht="12.75">
      <c r="A230" s="34" t="s">
        <v>49</v>
      </c>
      <c r="E230" s="35" t="s">
        <v>50</v>
      </c>
    </row>
    <row r="231" spans="1:5" ht="38.25">
      <c r="A231" s="36" t="s">
        <v>51</v>
      </c>
      <c r="E231" s="37" t="s">
        <v>1366</v>
      </c>
    </row>
    <row r="232" spans="1:5" ht="102">
      <c r="A232" t="s">
        <v>53</v>
      </c>
      <c r="E232" s="35" t="s">
        <v>460</v>
      </c>
    </row>
    <row r="233" spans="1:16" ht="12.75">
      <c r="A233" s="25" t="s">
        <v>45</v>
      </c>
      <c s="29" t="s">
        <v>414</v>
      </c>
      <c s="29" t="s">
        <v>1295</v>
      </c>
      <c s="25" t="s">
        <v>50</v>
      </c>
      <c s="30" t="s">
        <v>1296</v>
      </c>
      <c s="31" t="s">
        <v>212</v>
      </c>
      <c s="32">
        <v>17.16</v>
      </c>
      <c s="33">
        <v>0</v>
      </c>
      <c s="33">
        <f>ROUND(ROUND(H233,2)*ROUND(G233,3),2)</f>
      </c>
      <c r="O233">
        <f>(I233*21)/100</f>
      </c>
      <c t="s">
        <v>23</v>
      </c>
    </row>
    <row r="234" spans="1:5" ht="12.75">
      <c r="A234" s="34" t="s">
        <v>49</v>
      </c>
      <c r="E234" s="35" t="s">
        <v>50</v>
      </c>
    </row>
    <row r="235" spans="1:5" ht="89.25">
      <c r="A235" s="36" t="s">
        <v>51</v>
      </c>
      <c r="E235" s="37" t="s">
        <v>1367</v>
      </c>
    </row>
    <row r="236" spans="1:5" ht="51">
      <c r="A236" t="s">
        <v>53</v>
      </c>
      <c r="E236" s="35" t="s">
        <v>1298</v>
      </c>
    </row>
    <row r="237" spans="1:18" ht="12.75" customHeight="1">
      <c r="A237" s="6" t="s">
        <v>43</v>
      </c>
      <c s="6"/>
      <c s="42" t="s">
        <v>35</v>
      </c>
      <c s="6"/>
      <c s="27" t="s">
        <v>461</v>
      </c>
      <c s="6"/>
      <c s="6"/>
      <c s="6"/>
      <c s="43">
        <f>0+Q237</f>
      </c>
      <c r="O237">
        <f>0+R237</f>
      </c>
      <c r="Q237">
        <f>0+I238+I242+I246</f>
      </c>
      <c>
        <f>0+O238+O242+O246</f>
      </c>
    </row>
    <row r="238" spans="1:16" ht="12.75">
      <c r="A238" s="25" t="s">
        <v>45</v>
      </c>
      <c s="29" t="s">
        <v>421</v>
      </c>
      <c s="29" t="s">
        <v>1156</v>
      </c>
      <c s="25" t="s">
        <v>50</v>
      </c>
      <c s="30" t="s">
        <v>1157</v>
      </c>
      <c s="31" t="s">
        <v>212</v>
      </c>
      <c s="32">
        <v>145.125</v>
      </c>
      <c s="33">
        <v>0</v>
      </c>
      <c s="33">
        <f>ROUND(ROUND(H238,2)*ROUND(G238,3),2)</f>
      </c>
      <c r="O238">
        <f>(I238*21)/100</f>
      </c>
      <c t="s">
        <v>23</v>
      </c>
    </row>
    <row r="239" spans="1:5" ht="12.75">
      <c r="A239" s="34" t="s">
        <v>49</v>
      </c>
      <c r="E239" s="35" t="s">
        <v>50</v>
      </c>
    </row>
    <row r="240" spans="1:5" ht="63.75">
      <c r="A240" s="36" t="s">
        <v>51</v>
      </c>
      <c r="E240" s="37" t="s">
        <v>1368</v>
      </c>
    </row>
    <row r="241" spans="1:5" ht="51">
      <c r="A241" t="s">
        <v>53</v>
      </c>
      <c r="E241" s="35" t="s">
        <v>467</v>
      </c>
    </row>
    <row r="242" spans="1:16" ht="12.75">
      <c r="A242" s="25" t="s">
        <v>45</v>
      </c>
      <c s="29" t="s">
        <v>426</v>
      </c>
      <c s="29" t="s">
        <v>1159</v>
      </c>
      <c s="25" t="s">
        <v>50</v>
      </c>
      <c s="30" t="s">
        <v>1160</v>
      </c>
      <c s="31" t="s">
        <v>149</v>
      </c>
      <c s="32">
        <v>142.5</v>
      </c>
      <c s="33">
        <v>0</v>
      </c>
      <c s="33">
        <f>ROUND(ROUND(H242,2)*ROUND(G242,3),2)</f>
      </c>
      <c r="O242">
        <f>(I242*21)/100</f>
      </c>
      <c t="s">
        <v>23</v>
      </c>
    </row>
    <row r="243" spans="1:5" ht="12.75">
      <c r="A243" s="34" t="s">
        <v>49</v>
      </c>
      <c r="E243" s="35" t="s">
        <v>50</v>
      </c>
    </row>
    <row r="244" spans="1:5" ht="38.25">
      <c r="A244" s="36" t="s">
        <v>51</v>
      </c>
      <c r="E244" s="37" t="s">
        <v>1369</v>
      </c>
    </row>
    <row r="245" spans="1:5" ht="38.25">
      <c r="A245" t="s">
        <v>53</v>
      </c>
      <c r="E245" s="35" t="s">
        <v>1162</v>
      </c>
    </row>
    <row r="246" spans="1:16" ht="12.75">
      <c r="A246" s="25" t="s">
        <v>45</v>
      </c>
      <c s="29" t="s">
        <v>433</v>
      </c>
      <c s="29" t="s">
        <v>1167</v>
      </c>
      <c s="25" t="s">
        <v>50</v>
      </c>
      <c s="30" t="s">
        <v>1168</v>
      </c>
      <c s="31" t="s">
        <v>149</v>
      </c>
      <c s="32">
        <v>285</v>
      </c>
      <c s="33">
        <v>0</v>
      </c>
      <c s="33">
        <f>ROUND(ROUND(H246,2)*ROUND(G246,3),2)</f>
      </c>
      <c r="O246">
        <f>(I246*21)/100</f>
      </c>
      <c t="s">
        <v>23</v>
      </c>
    </row>
    <row r="247" spans="1:5" ht="12.75">
      <c r="A247" s="34" t="s">
        <v>49</v>
      </c>
      <c r="E247" s="35" t="s">
        <v>50</v>
      </c>
    </row>
    <row r="248" spans="1:5" ht="63.75">
      <c r="A248" s="36" t="s">
        <v>51</v>
      </c>
      <c r="E248" s="37" t="s">
        <v>1370</v>
      </c>
    </row>
    <row r="249" spans="1:5" ht="153">
      <c r="A249" t="s">
        <v>53</v>
      </c>
      <c r="E249" s="35" t="s">
        <v>1170</v>
      </c>
    </row>
    <row r="250" spans="1:18" ht="12.75" customHeight="1">
      <c r="A250" s="6" t="s">
        <v>43</v>
      </c>
      <c s="6"/>
      <c s="42" t="s">
        <v>73</v>
      </c>
      <c s="6"/>
      <c s="27" t="s">
        <v>554</v>
      </c>
      <c s="6"/>
      <c s="6"/>
      <c s="6"/>
      <c s="43">
        <f>0+Q250</f>
      </c>
      <c r="O250">
        <f>0+R250</f>
      </c>
      <c r="Q250">
        <f>0+I251+I255+I259+I263+I267+I271+I275</f>
      </c>
      <c>
        <f>0+O251+O255+O259+O263+O267+O271+O275</f>
      </c>
    </row>
    <row r="251" spans="1:16" ht="25.5">
      <c r="A251" s="25" t="s">
        <v>45</v>
      </c>
      <c s="29" t="s">
        <v>439</v>
      </c>
      <c s="29" t="s">
        <v>1171</v>
      </c>
      <c s="25" t="s">
        <v>50</v>
      </c>
      <c s="30" t="s">
        <v>1172</v>
      </c>
      <c s="31" t="s">
        <v>149</v>
      </c>
      <c s="32">
        <v>324</v>
      </c>
      <c s="33">
        <v>0</v>
      </c>
      <c s="33">
        <f>ROUND(ROUND(H251,2)*ROUND(G251,3),2)</f>
      </c>
      <c r="O251">
        <f>(I251*21)/100</f>
      </c>
      <c t="s">
        <v>23</v>
      </c>
    </row>
    <row r="252" spans="1:5" ht="12.75">
      <c r="A252" s="34" t="s">
        <v>49</v>
      </c>
      <c r="E252" s="35" t="s">
        <v>50</v>
      </c>
    </row>
    <row r="253" spans="1:5" ht="38.25">
      <c r="A253" s="36" t="s">
        <v>51</v>
      </c>
      <c r="E253" s="37" t="s">
        <v>1371</v>
      </c>
    </row>
    <row r="254" spans="1:5" ht="191.25">
      <c r="A254" t="s">
        <v>53</v>
      </c>
      <c r="E254" s="35" t="s">
        <v>566</v>
      </c>
    </row>
    <row r="255" spans="1:16" ht="25.5">
      <c r="A255" s="25" t="s">
        <v>45</v>
      </c>
      <c s="29" t="s">
        <v>444</v>
      </c>
      <c s="29" t="s">
        <v>1174</v>
      </c>
      <c s="25" t="s">
        <v>50</v>
      </c>
      <c s="30" t="s">
        <v>1175</v>
      </c>
      <c s="31" t="s">
        <v>149</v>
      </c>
      <c s="32">
        <v>81.249</v>
      </c>
      <c s="33">
        <v>0</v>
      </c>
      <c s="33">
        <f>ROUND(ROUND(H255,2)*ROUND(G255,3),2)</f>
      </c>
      <c r="O255">
        <f>(I255*21)/100</f>
      </c>
      <c t="s">
        <v>23</v>
      </c>
    </row>
    <row r="256" spans="1:5" ht="12.75">
      <c r="A256" s="34" t="s">
        <v>49</v>
      </c>
      <c r="E256" s="35" t="s">
        <v>50</v>
      </c>
    </row>
    <row r="257" spans="1:5" ht="12.75">
      <c r="A257" s="36" t="s">
        <v>51</v>
      </c>
      <c r="E257" s="37" t="s">
        <v>1372</v>
      </c>
    </row>
    <row r="258" spans="1:5" ht="204">
      <c r="A258" t="s">
        <v>53</v>
      </c>
      <c r="E258" s="35" t="s">
        <v>1177</v>
      </c>
    </row>
    <row r="259" spans="1:16" ht="12.75">
      <c r="A259" s="25" t="s">
        <v>45</v>
      </c>
      <c s="29" t="s">
        <v>449</v>
      </c>
      <c s="29" t="s">
        <v>1178</v>
      </c>
      <c s="25" t="s">
        <v>50</v>
      </c>
      <c s="30" t="s">
        <v>1179</v>
      </c>
      <c s="31" t="s">
        <v>149</v>
      </c>
      <c s="32">
        <v>112.201</v>
      </c>
      <c s="33">
        <v>0</v>
      </c>
      <c s="33">
        <f>ROUND(ROUND(H259,2)*ROUND(G259,3),2)</f>
      </c>
      <c r="O259">
        <f>(I259*21)/100</f>
      </c>
      <c t="s">
        <v>23</v>
      </c>
    </row>
    <row r="260" spans="1:5" ht="12.75">
      <c r="A260" s="34" t="s">
        <v>49</v>
      </c>
      <c r="E260" s="35" t="s">
        <v>50</v>
      </c>
    </row>
    <row r="261" spans="1:5" ht="25.5">
      <c r="A261" s="36" t="s">
        <v>51</v>
      </c>
      <c r="E261" s="37" t="s">
        <v>1373</v>
      </c>
    </row>
    <row r="262" spans="1:5" ht="38.25">
      <c r="A262" t="s">
        <v>53</v>
      </c>
      <c r="E262" s="35" t="s">
        <v>1181</v>
      </c>
    </row>
    <row r="263" spans="1:16" ht="12.75">
      <c r="A263" s="25" t="s">
        <v>45</v>
      </c>
      <c s="29" t="s">
        <v>455</v>
      </c>
      <c s="29" t="s">
        <v>1182</v>
      </c>
      <c s="25" t="s">
        <v>50</v>
      </c>
      <c s="30" t="s">
        <v>1183</v>
      </c>
      <c s="31" t="s">
        <v>149</v>
      </c>
      <c s="32">
        <v>1533.318</v>
      </c>
      <c s="33">
        <v>0</v>
      </c>
      <c s="33">
        <f>ROUND(ROUND(H263,2)*ROUND(G263,3),2)</f>
      </c>
      <c r="O263">
        <f>(I263*21)/100</f>
      </c>
      <c t="s">
        <v>23</v>
      </c>
    </row>
    <row r="264" spans="1:5" ht="12.75">
      <c r="A264" s="34" t="s">
        <v>49</v>
      </c>
      <c r="E264" s="35" t="s">
        <v>50</v>
      </c>
    </row>
    <row r="265" spans="1:5" ht="76.5">
      <c r="A265" s="36" t="s">
        <v>51</v>
      </c>
      <c r="E265" s="37" t="s">
        <v>1374</v>
      </c>
    </row>
    <row r="266" spans="1:5" ht="38.25">
      <c r="A266" t="s">
        <v>53</v>
      </c>
      <c r="E266" s="35" t="s">
        <v>1181</v>
      </c>
    </row>
    <row r="267" spans="1:16" ht="12.75">
      <c r="A267" s="25" t="s">
        <v>45</v>
      </c>
      <c s="29" t="s">
        <v>462</v>
      </c>
      <c s="29" t="s">
        <v>1189</v>
      </c>
      <c s="25" t="s">
        <v>50</v>
      </c>
      <c s="30" t="s">
        <v>1190</v>
      </c>
      <c s="31" t="s">
        <v>149</v>
      </c>
      <c s="32">
        <v>216.57</v>
      </c>
      <c s="33">
        <v>0</v>
      </c>
      <c s="33">
        <f>ROUND(ROUND(H267,2)*ROUND(G267,3),2)</f>
      </c>
      <c r="O267">
        <f>(I267*21)/100</f>
      </c>
      <c t="s">
        <v>23</v>
      </c>
    </row>
    <row r="268" spans="1:5" ht="12.75">
      <c r="A268" s="34" t="s">
        <v>49</v>
      </c>
      <c r="E268" s="35" t="s">
        <v>50</v>
      </c>
    </row>
    <row r="269" spans="1:5" ht="12.75">
      <c r="A269" s="36" t="s">
        <v>51</v>
      </c>
      <c r="E269" s="37" t="s">
        <v>1375</v>
      </c>
    </row>
    <row r="270" spans="1:5" ht="51">
      <c r="A270" t="s">
        <v>53</v>
      </c>
      <c r="E270" s="35" t="s">
        <v>1192</v>
      </c>
    </row>
    <row r="271" spans="1:16" ht="12.75">
      <c r="A271" s="25" t="s">
        <v>45</v>
      </c>
      <c s="29" t="s">
        <v>468</v>
      </c>
      <c s="29" t="s">
        <v>1193</v>
      </c>
      <c s="25" t="s">
        <v>50</v>
      </c>
      <c s="30" t="s">
        <v>1194</v>
      </c>
      <c s="31" t="s">
        <v>149</v>
      </c>
      <c s="32">
        <v>27.083</v>
      </c>
      <c s="33">
        <v>0</v>
      </c>
      <c s="33">
        <f>ROUND(ROUND(H271,2)*ROUND(G271,3),2)</f>
      </c>
      <c r="O271">
        <f>(I271*21)/100</f>
      </c>
      <c t="s">
        <v>23</v>
      </c>
    </row>
    <row r="272" spans="1:5" ht="12.75">
      <c r="A272" s="34" t="s">
        <v>49</v>
      </c>
      <c r="E272" s="35" t="s">
        <v>50</v>
      </c>
    </row>
    <row r="273" spans="1:5" ht="25.5">
      <c r="A273" s="36" t="s">
        <v>51</v>
      </c>
      <c r="E273" s="37" t="s">
        <v>1376</v>
      </c>
    </row>
    <row r="274" spans="1:5" ht="51">
      <c r="A274" t="s">
        <v>53</v>
      </c>
      <c r="E274" s="35" t="s">
        <v>1192</v>
      </c>
    </row>
    <row r="275" spans="1:16" ht="12.75">
      <c r="A275" s="25" t="s">
        <v>45</v>
      </c>
      <c s="29" t="s">
        <v>473</v>
      </c>
      <c s="29" t="s">
        <v>1196</v>
      </c>
      <c s="25" t="s">
        <v>50</v>
      </c>
      <c s="30" t="s">
        <v>1197</v>
      </c>
      <c s="31" t="s">
        <v>149</v>
      </c>
      <c s="32">
        <v>42.826</v>
      </c>
      <c s="33">
        <v>0</v>
      </c>
      <c s="33">
        <f>ROUND(ROUND(H275,2)*ROUND(G275,3),2)</f>
      </c>
      <c r="O275">
        <f>(I275*21)/100</f>
      </c>
      <c t="s">
        <v>23</v>
      </c>
    </row>
    <row r="276" spans="1:5" ht="12.75">
      <c r="A276" s="34" t="s">
        <v>49</v>
      </c>
      <c r="E276" s="35" t="s">
        <v>50</v>
      </c>
    </row>
    <row r="277" spans="1:5" ht="12.75">
      <c r="A277" s="36" t="s">
        <v>51</v>
      </c>
      <c r="E277" s="37" t="s">
        <v>1377</v>
      </c>
    </row>
    <row r="278" spans="1:5" ht="51">
      <c r="A278" t="s">
        <v>53</v>
      </c>
      <c r="E278" s="35" t="s">
        <v>1192</v>
      </c>
    </row>
    <row r="279" spans="1:18" ht="12.75" customHeight="1">
      <c r="A279" s="6" t="s">
        <v>43</v>
      </c>
      <c s="6"/>
      <c s="42" t="s">
        <v>76</v>
      </c>
      <c s="6"/>
      <c s="27" t="s">
        <v>567</v>
      </c>
      <c s="6"/>
      <c s="6"/>
      <c s="6"/>
      <c s="43">
        <f>0+Q279</f>
      </c>
      <c r="O279">
        <f>0+R279</f>
      </c>
      <c r="Q279">
        <f>0+I280+I284+I288+I292</f>
      </c>
      <c>
        <f>0+O280+O284+O288+O292</f>
      </c>
    </row>
    <row r="280" spans="1:16" ht="12.75">
      <c r="A280" s="25" t="s">
        <v>45</v>
      </c>
      <c s="29" t="s">
        <v>479</v>
      </c>
      <c s="29" t="s">
        <v>1199</v>
      </c>
      <c s="25" t="s">
        <v>50</v>
      </c>
      <c s="30" t="s">
        <v>1200</v>
      </c>
      <c s="31" t="s">
        <v>230</v>
      </c>
      <c s="32">
        <v>16</v>
      </c>
      <c s="33">
        <v>0</v>
      </c>
      <c s="33">
        <f>ROUND(ROUND(H280,2)*ROUND(G280,3),2)</f>
      </c>
      <c r="O280">
        <f>(I280*21)/100</f>
      </c>
      <c t="s">
        <v>23</v>
      </c>
    </row>
    <row r="281" spans="1:5" ht="12.75">
      <c r="A281" s="34" t="s">
        <v>49</v>
      </c>
      <c r="E281" s="35" t="s">
        <v>50</v>
      </c>
    </row>
    <row r="282" spans="1:5" ht="38.25">
      <c r="A282" s="36" t="s">
        <v>51</v>
      </c>
      <c r="E282" s="37" t="s">
        <v>1378</v>
      </c>
    </row>
    <row r="283" spans="1:5" ht="255">
      <c r="A283" t="s">
        <v>53</v>
      </c>
      <c r="E283" s="35" t="s">
        <v>573</v>
      </c>
    </row>
    <row r="284" spans="1:16" ht="12.75">
      <c r="A284" s="25" t="s">
        <v>45</v>
      </c>
      <c s="29" t="s">
        <v>485</v>
      </c>
      <c s="29" t="s">
        <v>1379</v>
      </c>
      <c s="25" t="s">
        <v>50</v>
      </c>
      <c s="30" t="s">
        <v>1380</v>
      </c>
      <c s="31" t="s">
        <v>230</v>
      </c>
      <c s="32">
        <v>285</v>
      </c>
      <c s="33">
        <v>0</v>
      </c>
      <c s="33">
        <f>ROUND(ROUND(H284,2)*ROUND(G284,3),2)</f>
      </c>
      <c r="O284">
        <f>(I284*21)/100</f>
      </c>
      <c t="s">
        <v>23</v>
      </c>
    </row>
    <row r="285" spans="1:5" ht="12.75">
      <c r="A285" s="34" t="s">
        <v>49</v>
      </c>
      <c r="E285" s="35" t="s">
        <v>50</v>
      </c>
    </row>
    <row r="286" spans="1:5" ht="76.5">
      <c r="A286" s="36" t="s">
        <v>51</v>
      </c>
      <c r="E286" s="37" t="s">
        <v>1381</v>
      </c>
    </row>
    <row r="287" spans="1:5" ht="242.25">
      <c r="A287" t="s">
        <v>53</v>
      </c>
      <c r="E287" s="35" t="s">
        <v>1205</v>
      </c>
    </row>
    <row r="288" spans="1:16" ht="12.75">
      <c r="A288" s="25" t="s">
        <v>45</v>
      </c>
      <c s="29" t="s">
        <v>491</v>
      </c>
      <c s="29" t="s">
        <v>1202</v>
      </c>
      <c s="25" t="s">
        <v>50</v>
      </c>
      <c s="30" t="s">
        <v>1203</v>
      </c>
      <c s="31" t="s">
        <v>230</v>
      </c>
      <c s="32">
        <v>175</v>
      </c>
      <c s="33">
        <v>0</v>
      </c>
      <c s="33">
        <f>ROUND(ROUND(H288,2)*ROUND(G288,3),2)</f>
      </c>
      <c r="O288">
        <f>(I288*21)/100</f>
      </c>
      <c t="s">
        <v>23</v>
      </c>
    </row>
    <row r="289" spans="1:5" ht="12.75">
      <c r="A289" s="34" t="s">
        <v>49</v>
      </c>
      <c r="E289" s="35" t="s">
        <v>50</v>
      </c>
    </row>
    <row r="290" spans="1:5" ht="51">
      <c r="A290" s="36" t="s">
        <v>51</v>
      </c>
      <c r="E290" s="37" t="s">
        <v>1382</v>
      </c>
    </row>
    <row r="291" spans="1:5" ht="242.25">
      <c r="A291" t="s">
        <v>53</v>
      </c>
      <c r="E291" s="35" t="s">
        <v>1205</v>
      </c>
    </row>
    <row r="292" spans="1:16" ht="12.75">
      <c r="A292" s="25" t="s">
        <v>45</v>
      </c>
      <c s="29" t="s">
        <v>496</v>
      </c>
      <c s="29" t="s">
        <v>1206</v>
      </c>
      <c s="25" t="s">
        <v>50</v>
      </c>
      <c s="30" t="s">
        <v>1207</v>
      </c>
      <c s="31" t="s">
        <v>230</v>
      </c>
      <c s="32">
        <v>160.76</v>
      </c>
      <c s="33">
        <v>0</v>
      </c>
      <c s="33">
        <f>ROUND(ROUND(H292,2)*ROUND(G292,3),2)</f>
      </c>
      <c r="O292">
        <f>(I292*21)/100</f>
      </c>
      <c t="s">
        <v>23</v>
      </c>
    </row>
    <row r="293" spans="1:5" ht="12.75">
      <c r="A293" s="34" t="s">
        <v>49</v>
      </c>
      <c r="E293" s="35" t="s">
        <v>50</v>
      </c>
    </row>
    <row r="294" spans="1:5" ht="25.5">
      <c r="A294" s="36" t="s">
        <v>51</v>
      </c>
      <c r="E294" s="37" t="s">
        <v>1383</v>
      </c>
    </row>
    <row r="295" spans="1:5" ht="242.25">
      <c r="A295" t="s">
        <v>53</v>
      </c>
      <c r="E295" s="35" t="s">
        <v>1209</v>
      </c>
    </row>
    <row r="296" spans="1:18" ht="12.75" customHeight="1">
      <c r="A296" s="6" t="s">
        <v>43</v>
      </c>
      <c s="6"/>
      <c s="42" t="s">
        <v>40</v>
      </c>
      <c s="6"/>
      <c s="27" t="s">
        <v>618</v>
      </c>
      <c s="6"/>
      <c s="6"/>
      <c s="6"/>
      <c s="43">
        <f>0+Q296</f>
      </c>
      <c r="O296">
        <f>0+R296</f>
      </c>
      <c r="Q296">
        <f>0+I297+I301+I305+I309+I313+I317+I321+I325</f>
      </c>
      <c>
        <f>0+O297+O301+O305+O309+O313+O317+O321+O325</f>
      </c>
    </row>
    <row r="297" spans="1:16" ht="12.75">
      <c r="A297" s="25" t="s">
        <v>45</v>
      </c>
      <c s="29" t="s">
        <v>502</v>
      </c>
      <c s="29" t="s">
        <v>1223</v>
      </c>
      <c s="25" t="s">
        <v>50</v>
      </c>
      <c s="30" t="s">
        <v>1224</v>
      </c>
      <c s="31" t="s">
        <v>230</v>
      </c>
      <c s="32">
        <v>156</v>
      </c>
      <c s="33">
        <v>0</v>
      </c>
      <c s="33">
        <f>ROUND(ROUND(H297,2)*ROUND(G297,3),2)</f>
      </c>
      <c r="O297">
        <f>(I297*21)/100</f>
      </c>
      <c t="s">
        <v>23</v>
      </c>
    </row>
    <row r="298" spans="1:5" ht="12.75">
      <c r="A298" s="34" t="s">
        <v>49</v>
      </c>
      <c r="E298" s="35" t="s">
        <v>50</v>
      </c>
    </row>
    <row r="299" spans="1:5" ht="38.25">
      <c r="A299" s="36" t="s">
        <v>51</v>
      </c>
      <c r="E299" s="37" t="s">
        <v>1384</v>
      </c>
    </row>
    <row r="300" spans="1:5" ht="114.75">
      <c r="A300" t="s">
        <v>53</v>
      </c>
      <c r="E300" s="35" t="s">
        <v>1222</v>
      </c>
    </row>
    <row r="301" spans="1:16" ht="12.75">
      <c r="A301" s="25" t="s">
        <v>45</v>
      </c>
      <c s="29" t="s">
        <v>508</v>
      </c>
      <c s="29" t="s">
        <v>1233</v>
      </c>
      <c s="25" t="s">
        <v>50</v>
      </c>
      <c s="30" t="s">
        <v>1234</v>
      </c>
      <c s="31" t="s">
        <v>212</v>
      </c>
      <c s="32">
        <v>2.052</v>
      </c>
      <c s="33">
        <v>0</v>
      </c>
      <c s="33">
        <f>ROUND(ROUND(H301,2)*ROUND(G301,3),2)</f>
      </c>
      <c r="O301">
        <f>(I301*21)/100</f>
      </c>
      <c t="s">
        <v>23</v>
      </c>
    </row>
    <row r="302" spans="1:5" ht="12.75">
      <c r="A302" s="34" t="s">
        <v>49</v>
      </c>
      <c r="E302" s="35" t="s">
        <v>50</v>
      </c>
    </row>
    <row r="303" spans="1:5" ht="38.25">
      <c r="A303" s="36" t="s">
        <v>51</v>
      </c>
      <c r="E303" s="37" t="s">
        <v>1385</v>
      </c>
    </row>
    <row r="304" spans="1:5" ht="51">
      <c r="A304" t="s">
        <v>53</v>
      </c>
      <c r="E304" s="35" t="s">
        <v>1236</v>
      </c>
    </row>
    <row r="305" spans="1:16" ht="12.75">
      <c r="A305" s="25" t="s">
        <v>45</v>
      </c>
      <c s="29" t="s">
        <v>513</v>
      </c>
      <c s="29" t="s">
        <v>716</v>
      </c>
      <c s="25" t="s">
        <v>50</v>
      </c>
      <c s="30" t="s">
        <v>717</v>
      </c>
      <c s="31" t="s">
        <v>230</v>
      </c>
      <c s="32">
        <v>7.6</v>
      </c>
      <c s="33">
        <v>0</v>
      </c>
      <c s="33">
        <f>ROUND(ROUND(H305,2)*ROUND(G305,3),2)</f>
      </c>
      <c r="O305">
        <f>(I305*21)/100</f>
      </c>
      <c t="s">
        <v>23</v>
      </c>
    </row>
    <row r="306" spans="1:5" ht="12.75">
      <c r="A306" s="34" t="s">
        <v>49</v>
      </c>
      <c r="E306" s="35" t="s">
        <v>50</v>
      </c>
    </row>
    <row r="307" spans="1:5" ht="25.5">
      <c r="A307" s="36" t="s">
        <v>51</v>
      </c>
      <c r="E307" s="37" t="s">
        <v>1386</v>
      </c>
    </row>
    <row r="308" spans="1:5" ht="51">
      <c r="A308" t="s">
        <v>53</v>
      </c>
      <c r="E308" s="35" t="s">
        <v>720</v>
      </c>
    </row>
    <row r="309" spans="1:16" ht="12.75">
      <c r="A309" s="25" t="s">
        <v>45</v>
      </c>
      <c s="29" t="s">
        <v>517</v>
      </c>
      <c s="29" t="s">
        <v>1238</v>
      </c>
      <c s="25" t="s">
        <v>50</v>
      </c>
      <c s="30" t="s">
        <v>1239</v>
      </c>
      <c s="31" t="s">
        <v>230</v>
      </c>
      <c s="32">
        <v>161</v>
      </c>
      <c s="33">
        <v>0</v>
      </c>
      <c s="33">
        <f>ROUND(ROUND(H309,2)*ROUND(G309,3),2)</f>
      </c>
      <c r="O309">
        <f>(I309*21)/100</f>
      </c>
      <c t="s">
        <v>23</v>
      </c>
    </row>
    <row r="310" spans="1:5" ht="12.75">
      <c r="A310" s="34" t="s">
        <v>49</v>
      </c>
      <c r="E310" s="35" t="s">
        <v>50</v>
      </c>
    </row>
    <row r="311" spans="1:5" ht="25.5">
      <c r="A311" s="36" t="s">
        <v>51</v>
      </c>
      <c r="E311" s="37" t="s">
        <v>1387</v>
      </c>
    </row>
    <row r="312" spans="1:5" ht="38.25">
      <c r="A312" t="s">
        <v>53</v>
      </c>
      <c r="E312" s="35" t="s">
        <v>747</v>
      </c>
    </row>
    <row r="313" spans="1:16" ht="12.75">
      <c r="A313" s="25" t="s">
        <v>45</v>
      </c>
      <c s="29" t="s">
        <v>522</v>
      </c>
      <c s="29" t="s">
        <v>749</v>
      </c>
      <c s="25" t="s">
        <v>50</v>
      </c>
      <c s="30" t="s">
        <v>750</v>
      </c>
      <c s="31" t="s">
        <v>230</v>
      </c>
      <c s="32">
        <v>7.32</v>
      </c>
      <c s="33">
        <v>0</v>
      </c>
      <c s="33">
        <f>ROUND(ROUND(H313,2)*ROUND(G313,3),2)</f>
      </c>
      <c r="O313">
        <f>(I313*21)/100</f>
      </c>
      <c t="s">
        <v>23</v>
      </c>
    </row>
    <row r="314" spans="1:5" ht="12.75">
      <c r="A314" s="34" t="s">
        <v>49</v>
      </c>
      <c r="E314" s="35" t="s">
        <v>50</v>
      </c>
    </row>
    <row r="315" spans="1:5" ht="25.5">
      <c r="A315" s="36" t="s">
        <v>51</v>
      </c>
      <c r="E315" s="37" t="s">
        <v>1388</v>
      </c>
    </row>
    <row r="316" spans="1:5" ht="89.25">
      <c r="A316" t="s">
        <v>53</v>
      </c>
      <c r="E316" s="35" t="s">
        <v>753</v>
      </c>
    </row>
    <row r="317" spans="1:16" ht="12.75">
      <c r="A317" s="25" t="s">
        <v>45</v>
      </c>
      <c s="29" t="s">
        <v>528</v>
      </c>
      <c s="29" t="s">
        <v>1257</v>
      </c>
      <c s="25" t="s">
        <v>50</v>
      </c>
      <c s="30" t="s">
        <v>1258</v>
      </c>
      <c s="31" t="s">
        <v>212</v>
      </c>
      <c s="32">
        <v>75</v>
      </c>
      <c s="33">
        <v>0</v>
      </c>
      <c s="33">
        <f>ROUND(ROUND(H317,2)*ROUND(G317,3),2)</f>
      </c>
      <c r="O317">
        <f>(I317*21)/100</f>
      </c>
      <c t="s">
        <v>23</v>
      </c>
    </row>
    <row r="318" spans="1:5" ht="12.75">
      <c r="A318" s="34" t="s">
        <v>49</v>
      </c>
      <c r="E318" s="35" t="s">
        <v>50</v>
      </c>
    </row>
    <row r="319" spans="1:5" ht="76.5">
      <c r="A319" s="36" t="s">
        <v>51</v>
      </c>
      <c r="E319" s="37" t="s">
        <v>1389</v>
      </c>
    </row>
    <row r="320" spans="1:5" ht="102">
      <c r="A320" t="s">
        <v>53</v>
      </c>
      <c r="E320" s="35" t="s">
        <v>774</v>
      </c>
    </row>
    <row r="321" spans="1:16" ht="12.75">
      <c r="A321" s="25" t="s">
        <v>45</v>
      </c>
      <c s="29" t="s">
        <v>533</v>
      </c>
      <c s="29" t="s">
        <v>776</v>
      </c>
      <c s="25" t="s">
        <v>50</v>
      </c>
      <c s="30" t="s">
        <v>777</v>
      </c>
      <c s="31" t="s">
        <v>212</v>
      </c>
      <c s="32">
        <v>129.7</v>
      </c>
      <c s="33">
        <v>0</v>
      </c>
      <c s="33">
        <f>ROUND(ROUND(H321,2)*ROUND(G321,3),2)</f>
      </c>
      <c r="O321">
        <f>(I321*21)/100</f>
      </c>
      <c t="s">
        <v>23</v>
      </c>
    </row>
    <row r="322" spans="1:5" ht="12.75">
      <c r="A322" s="34" t="s">
        <v>49</v>
      </c>
      <c r="E322" s="35" t="s">
        <v>50</v>
      </c>
    </row>
    <row r="323" spans="1:5" ht="51">
      <c r="A323" s="36" t="s">
        <v>51</v>
      </c>
      <c r="E323" s="37" t="s">
        <v>1390</v>
      </c>
    </row>
    <row r="324" spans="1:5" ht="102">
      <c r="A324" t="s">
        <v>53</v>
      </c>
      <c r="E324" s="35" t="s">
        <v>774</v>
      </c>
    </row>
    <row r="325" spans="1:16" ht="12.75">
      <c r="A325" s="25" t="s">
        <v>45</v>
      </c>
      <c s="29" t="s">
        <v>538</v>
      </c>
      <c s="29" t="s">
        <v>1261</v>
      </c>
      <c s="25" t="s">
        <v>50</v>
      </c>
      <c s="30" t="s">
        <v>1262</v>
      </c>
      <c s="31" t="s">
        <v>212</v>
      </c>
      <c s="32">
        <v>6.563</v>
      </c>
      <c s="33">
        <v>0</v>
      </c>
      <c s="33">
        <f>ROUND(ROUND(H325,2)*ROUND(G325,3),2)</f>
      </c>
      <c r="O325">
        <f>(I325*21)/100</f>
      </c>
      <c t="s">
        <v>23</v>
      </c>
    </row>
    <row r="326" spans="1:5" ht="12.75">
      <c r="A326" s="34" t="s">
        <v>49</v>
      </c>
      <c r="E326" s="35" t="s">
        <v>50</v>
      </c>
    </row>
    <row r="327" spans="1:5" ht="38.25">
      <c r="A327" s="36" t="s">
        <v>51</v>
      </c>
      <c r="E327" s="37" t="s">
        <v>1391</v>
      </c>
    </row>
    <row r="328" spans="1:5" ht="102">
      <c r="A328" t="s">
        <v>53</v>
      </c>
      <c r="E328" s="35" t="s">
        <v>774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3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0+O8+O29+O130+O199+O220+O245+O262+O291+O316</f>
      </c>
      <c t="s">
        <v>22</v>
      </c>
    </row>
    <row r="3" spans="1:16" ht="15" customHeight="1">
      <c r="A3" t="s">
        <v>12</v>
      </c>
      <c s="12" t="s">
        <v>14</v>
      </c>
      <c s="13" t="s">
        <v>15</v>
      </c>
      <c s="1"/>
      <c s="14" t="s">
        <v>16</v>
      </c>
      <c s="1"/>
      <c s="9"/>
      <c s="8" t="s">
        <v>1392</v>
      </c>
      <c s="38">
        <f>0+I8+I29+I130+I199+I220+I245+I262+I291+I316</f>
      </c>
      <c r="O3" t="s">
        <v>19</v>
      </c>
      <c t="s">
        <v>23</v>
      </c>
    </row>
    <row r="4" spans="1:16" ht="15" customHeight="1">
      <c r="A4" t="s">
        <v>17</v>
      </c>
      <c s="16" t="s">
        <v>18</v>
      </c>
      <c s="17" t="s">
        <v>1392</v>
      </c>
      <c s="6"/>
      <c s="18" t="s">
        <v>1393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f>
      </c>
      <c>
        <f>0+O9+O13+O17+O21+O25</f>
      </c>
    </row>
    <row r="9" spans="1:16" ht="12.75">
      <c r="A9" s="25" t="s">
        <v>45</v>
      </c>
      <c s="29" t="s">
        <v>29</v>
      </c>
      <c s="29" t="s">
        <v>995</v>
      </c>
      <c s="25" t="s">
        <v>50</v>
      </c>
      <c s="30" t="s">
        <v>996</v>
      </c>
      <c s="31" t="s">
        <v>212</v>
      </c>
      <c s="32">
        <v>2906.855</v>
      </c>
      <c s="33">
        <v>0</v>
      </c>
      <c s="33">
        <f>ROUND(ROUND(H9,2)*ROUND(G9,3),2)</f>
      </c>
      <c r="O9">
        <f>(I9*21)/100</f>
      </c>
      <c t="s">
        <v>23</v>
      </c>
    </row>
    <row r="10" spans="1:5" ht="12.75">
      <c r="A10" s="34" t="s">
        <v>49</v>
      </c>
      <c r="E10" s="35" t="s">
        <v>50</v>
      </c>
    </row>
    <row r="11" spans="1:5" ht="191.25">
      <c r="A11" s="36" t="s">
        <v>51</v>
      </c>
      <c r="E11" s="37" t="s">
        <v>1394</v>
      </c>
    </row>
    <row r="12" spans="1:5" ht="25.5">
      <c r="A12" t="s">
        <v>53</v>
      </c>
      <c r="E12" s="35" t="s">
        <v>132</v>
      </c>
    </row>
    <row r="13" spans="1:16" ht="12.75">
      <c r="A13" s="25" t="s">
        <v>45</v>
      </c>
      <c s="29" t="s">
        <v>23</v>
      </c>
      <c s="29" t="s">
        <v>998</v>
      </c>
      <c s="25" t="s">
        <v>50</v>
      </c>
      <c s="30" t="s">
        <v>999</v>
      </c>
      <c s="31" t="s">
        <v>212</v>
      </c>
      <c s="32">
        <v>54.85</v>
      </c>
      <c s="33">
        <v>0</v>
      </c>
      <c s="33">
        <f>ROUND(ROUND(H13,2)*ROUND(G13,3),2)</f>
      </c>
      <c r="O13">
        <f>(I13*21)/100</f>
      </c>
      <c t="s">
        <v>23</v>
      </c>
    </row>
    <row r="14" spans="1:5" ht="12.75">
      <c r="A14" s="34" t="s">
        <v>49</v>
      </c>
      <c r="E14" s="35" t="s">
        <v>50</v>
      </c>
    </row>
    <row r="15" spans="1:5" ht="114.75">
      <c r="A15" s="36" t="s">
        <v>51</v>
      </c>
      <c r="E15" s="37" t="s">
        <v>1395</v>
      </c>
    </row>
    <row r="16" spans="1:5" ht="25.5">
      <c r="A16" t="s">
        <v>53</v>
      </c>
      <c r="E16" s="35" t="s">
        <v>132</v>
      </c>
    </row>
    <row r="17" spans="1:16" ht="12.75">
      <c r="A17" s="25" t="s">
        <v>45</v>
      </c>
      <c s="29" t="s">
        <v>22</v>
      </c>
      <c s="29" t="s">
        <v>1018</v>
      </c>
      <c s="25" t="s">
        <v>50</v>
      </c>
      <c s="30" t="s">
        <v>1019</v>
      </c>
      <c s="31" t="s">
        <v>48</v>
      </c>
      <c s="32">
        <v>1</v>
      </c>
      <c s="33">
        <v>0</v>
      </c>
      <c s="33">
        <f>ROUND(ROUND(H17,2)*ROUND(G17,3),2)</f>
      </c>
      <c r="O17">
        <f>(I17*21)/100</f>
      </c>
      <c t="s">
        <v>23</v>
      </c>
    </row>
    <row r="18" spans="1:5" ht="12.75">
      <c r="A18" s="34" t="s">
        <v>49</v>
      </c>
      <c r="E18" s="35" t="s">
        <v>50</v>
      </c>
    </row>
    <row r="19" spans="1:5" ht="63.75">
      <c r="A19" s="36" t="s">
        <v>51</v>
      </c>
      <c r="E19" s="37" t="s">
        <v>1396</v>
      </c>
    </row>
    <row r="20" spans="1:5" ht="12.75">
      <c r="A20" t="s">
        <v>53</v>
      </c>
      <c r="E20" s="35" t="s">
        <v>65</v>
      </c>
    </row>
    <row r="21" spans="1:16" ht="12.75">
      <c r="A21" s="25" t="s">
        <v>45</v>
      </c>
      <c s="29" t="s">
        <v>33</v>
      </c>
      <c s="29" t="s">
        <v>1021</v>
      </c>
      <c s="25" t="s">
        <v>50</v>
      </c>
      <c s="30" t="s">
        <v>1022</v>
      </c>
      <c s="31" t="s">
        <v>170</v>
      </c>
      <c s="32">
        <v>1</v>
      </c>
      <c s="33">
        <v>0</v>
      </c>
      <c s="33">
        <f>ROUND(ROUND(H21,2)*ROUND(G21,3),2)</f>
      </c>
      <c r="O21">
        <f>(I21*21)/100</f>
      </c>
      <c t="s">
        <v>23</v>
      </c>
    </row>
    <row r="22" spans="1:5" ht="12.75">
      <c r="A22" s="34" t="s">
        <v>49</v>
      </c>
      <c r="E22" s="35" t="s">
        <v>50</v>
      </c>
    </row>
    <row r="23" spans="1:5" ht="25.5">
      <c r="A23" s="36" t="s">
        <v>51</v>
      </c>
      <c r="E23" s="37" t="s">
        <v>1309</v>
      </c>
    </row>
    <row r="24" spans="1:5" ht="12.75">
      <c r="A24" t="s">
        <v>53</v>
      </c>
      <c r="E24" s="35" t="s">
        <v>65</v>
      </c>
    </row>
    <row r="25" spans="1:16" ht="12.75">
      <c r="A25" s="25" t="s">
        <v>45</v>
      </c>
      <c s="29" t="s">
        <v>35</v>
      </c>
      <c s="29" t="s">
        <v>1024</v>
      </c>
      <c s="25" t="s">
        <v>50</v>
      </c>
      <c s="30" t="s">
        <v>1025</v>
      </c>
      <c s="31" t="s">
        <v>170</v>
      </c>
      <c s="32">
        <v>1</v>
      </c>
      <c s="33">
        <v>0</v>
      </c>
      <c s="33">
        <f>ROUND(ROUND(H25,2)*ROUND(G25,3),2)</f>
      </c>
      <c r="O25">
        <f>(I25*21)/100</f>
      </c>
      <c t="s">
        <v>23</v>
      </c>
    </row>
    <row r="26" spans="1:5" ht="12.75">
      <c r="A26" s="34" t="s">
        <v>49</v>
      </c>
      <c r="E26" s="35" t="s">
        <v>50</v>
      </c>
    </row>
    <row r="27" spans="1:5" ht="51">
      <c r="A27" s="36" t="s">
        <v>51</v>
      </c>
      <c r="E27" s="37" t="s">
        <v>1310</v>
      </c>
    </row>
    <row r="28" spans="1:5" ht="51">
      <c r="A28" t="s">
        <v>53</v>
      </c>
      <c r="E28" s="35" t="s">
        <v>1027</v>
      </c>
    </row>
    <row r="29" spans="1:18" ht="12.75" customHeight="1">
      <c r="A29" s="6" t="s">
        <v>43</v>
      </c>
      <c s="6"/>
      <c s="42" t="s">
        <v>29</v>
      </c>
      <c s="6"/>
      <c s="27" t="s">
        <v>146</v>
      </c>
      <c s="6"/>
      <c s="6"/>
      <c s="6"/>
      <c s="43">
        <f>0+Q29</f>
      </c>
      <c r="O29">
        <f>0+R29</f>
      </c>
      <c r="Q29">
        <f>0+I30+I34+I38+I42+I46+I50+I54+I58+I62+I66+I70+I74+I78+I82+I86+I90+I94+I98+I102+I106+I110+I114+I118+I122+I126</f>
      </c>
      <c>
        <f>0+O30+O34+O38+O42+O46+O50+O54+O58+O62+O66+O70+O74+O78+O82+O86+O90+O94+O98+O102+O106+O110+O114+O118+O122+O126</f>
      </c>
    </row>
    <row r="30" spans="1:16" ht="12.75">
      <c r="A30" s="25" t="s">
        <v>45</v>
      </c>
      <c s="29" t="s">
        <v>37</v>
      </c>
      <c s="29" t="s">
        <v>153</v>
      </c>
      <c s="25" t="s">
        <v>50</v>
      </c>
      <c s="30" t="s">
        <v>154</v>
      </c>
      <c s="31" t="s">
        <v>149</v>
      </c>
      <c s="32">
        <v>3000</v>
      </c>
      <c s="33">
        <v>0</v>
      </c>
      <c s="33">
        <f>ROUND(ROUND(H30,2)*ROUND(G30,3),2)</f>
      </c>
      <c r="O30">
        <f>(I30*21)/100</f>
      </c>
      <c t="s">
        <v>23</v>
      </c>
    </row>
    <row r="31" spans="1:5" ht="12.75">
      <c r="A31" s="34" t="s">
        <v>49</v>
      </c>
      <c r="E31" s="35" t="s">
        <v>50</v>
      </c>
    </row>
    <row r="32" spans="1:5" ht="25.5">
      <c r="A32" s="36" t="s">
        <v>51</v>
      </c>
      <c r="E32" s="37" t="s">
        <v>1397</v>
      </c>
    </row>
    <row r="33" spans="1:5" ht="12.75">
      <c r="A33" t="s">
        <v>53</v>
      </c>
      <c r="E33" s="35" t="s">
        <v>157</v>
      </c>
    </row>
    <row r="34" spans="1:16" ht="12.75">
      <c r="A34" s="25" t="s">
        <v>45</v>
      </c>
      <c s="29" t="s">
        <v>73</v>
      </c>
      <c s="29" t="s">
        <v>1398</v>
      </c>
      <c s="25" t="s">
        <v>50</v>
      </c>
      <c s="30" t="s">
        <v>1399</v>
      </c>
      <c s="31" t="s">
        <v>212</v>
      </c>
      <c s="32">
        <v>0.581</v>
      </c>
      <c s="33">
        <v>0</v>
      </c>
      <c s="33">
        <f>ROUND(ROUND(H34,2)*ROUND(G34,3),2)</f>
      </c>
      <c r="O34">
        <f>(I34*21)/100</f>
      </c>
      <c t="s">
        <v>23</v>
      </c>
    </row>
    <row r="35" spans="1:5" ht="12.75">
      <c r="A35" s="34" t="s">
        <v>49</v>
      </c>
      <c r="E35" s="35" t="s">
        <v>50</v>
      </c>
    </row>
    <row r="36" spans="1:5" ht="38.25">
      <c r="A36" s="36" t="s">
        <v>51</v>
      </c>
      <c r="E36" s="37" t="s">
        <v>1400</v>
      </c>
    </row>
    <row r="37" spans="1:5" ht="63.75">
      <c r="A37" t="s">
        <v>53</v>
      </c>
      <c r="E37" s="35" t="s">
        <v>215</v>
      </c>
    </row>
    <row r="38" spans="1:16" ht="25.5">
      <c r="A38" s="25" t="s">
        <v>45</v>
      </c>
      <c s="29" t="s">
        <v>76</v>
      </c>
      <c s="29" t="s">
        <v>210</v>
      </c>
      <c s="25" t="s">
        <v>50</v>
      </c>
      <c s="30" t="s">
        <v>211</v>
      </c>
      <c s="31" t="s">
        <v>212</v>
      </c>
      <c s="32">
        <v>148</v>
      </c>
      <c s="33">
        <v>0</v>
      </c>
      <c s="33">
        <f>ROUND(ROUND(H38,2)*ROUND(G38,3),2)</f>
      </c>
      <c r="O38">
        <f>(I38*21)/100</f>
      </c>
      <c t="s">
        <v>23</v>
      </c>
    </row>
    <row r="39" spans="1:5" ht="12.75">
      <c r="A39" s="34" t="s">
        <v>49</v>
      </c>
      <c r="E39" s="35" t="s">
        <v>50</v>
      </c>
    </row>
    <row r="40" spans="1:5" ht="38.25">
      <c r="A40" s="36" t="s">
        <v>51</v>
      </c>
      <c r="E40" s="37" t="s">
        <v>1401</v>
      </c>
    </row>
    <row r="41" spans="1:5" ht="63.75">
      <c r="A41" t="s">
        <v>53</v>
      </c>
      <c r="E41" s="35" t="s">
        <v>215</v>
      </c>
    </row>
    <row r="42" spans="1:16" ht="25.5">
      <c r="A42" s="25" t="s">
        <v>45</v>
      </c>
      <c s="29" t="s">
        <v>40</v>
      </c>
      <c s="29" t="s">
        <v>1031</v>
      </c>
      <c s="25" t="s">
        <v>50</v>
      </c>
      <c s="30" t="s">
        <v>1032</v>
      </c>
      <c s="31" t="s">
        <v>212</v>
      </c>
      <c s="32">
        <v>44.4</v>
      </c>
      <c s="33">
        <v>0</v>
      </c>
      <c s="33">
        <f>ROUND(ROUND(H42,2)*ROUND(G42,3),2)</f>
      </c>
      <c r="O42">
        <f>(I42*21)/100</f>
      </c>
      <c t="s">
        <v>23</v>
      </c>
    </row>
    <row r="43" spans="1:5" ht="12.75">
      <c r="A43" s="34" t="s">
        <v>49</v>
      </c>
      <c r="E43" s="35" t="s">
        <v>50</v>
      </c>
    </row>
    <row r="44" spans="1:5" ht="63.75">
      <c r="A44" s="36" t="s">
        <v>51</v>
      </c>
      <c r="E44" s="37" t="s">
        <v>1402</v>
      </c>
    </row>
    <row r="45" spans="1:5" ht="63.75">
      <c r="A45" t="s">
        <v>53</v>
      </c>
      <c r="E45" s="35" t="s">
        <v>215</v>
      </c>
    </row>
    <row r="46" spans="1:16" ht="12.75">
      <c r="A46" s="25" t="s">
        <v>45</v>
      </c>
      <c s="29" t="s">
        <v>42</v>
      </c>
      <c s="29" t="s">
        <v>1034</v>
      </c>
      <c s="25" t="s">
        <v>50</v>
      </c>
      <c s="30" t="s">
        <v>1035</v>
      </c>
      <c s="31" t="s">
        <v>230</v>
      </c>
      <c s="32">
        <v>7.5</v>
      </c>
      <c s="33">
        <v>0</v>
      </c>
      <c s="33">
        <f>ROUND(ROUND(H46,2)*ROUND(G46,3),2)</f>
      </c>
      <c r="O46">
        <f>(I46*21)/100</f>
      </c>
      <c t="s">
        <v>23</v>
      </c>
    </row>
    <row r="47" spans="1:5" ht="12.75">
      <c r="A47" s="34" t="s">
        <v>49</v>
      </c>
      <c r="E47" s="35" t="s">
        <v>50</v>
      </c>
    </row>
    <row r="48" spans="1:5" ht="38.25">
      <c r="A48" s="36" t="s">
        <v>51</v>
      </c>
      <c r="E48" s="37" t="s">
        <v>1403</v>
      </c>
    </row>
    <row r="49" spans="1:5" ht="63.75">
      <c r="A49" t="s">
        <v>53</v>
      </c>
      <c r="E49" s="35" t="s">
        <v>215</v>
      </c>
    </row>
    <row r="50" spans="1:16" ht="12.75">
      <c r="A50" s="25" t="s">
        <v>45</v>
      </c>
      <c s="29" t="s">
        <v>85</v>
      </c>
      <c s="29" t="s">
        <v>228</v>
      </c>
      <c s="25" t="s">
        <v>50</v>
      </c>
      <c s="30" t="s">
        <v>229</v>
      </c>
      <c s="31" t="s">
        <v>230</v>
      </c>
      <c s="32">
        <v>147</v>
      </c>
      <c s="33">
        <v>0</v>
      </c>
      <c s="33">
        <f>ROUND(ROUND(H50,2)*ROUND(G50,3),2)</f>
      </c>
      <c r="O50">
        <f>(I50*21)/100</f>
      </c>
      <c t="s">
        <v>23</v>
      </c>
    </row>
    <row r="51" spans="1:5" ht="12.75">
      <c r="A51" s="34" t="s">
        <v>49</v>
      </c>
      <c r="E51" s="35" t="s">
        <v>50</v>
      </c>
    </row>
    <row r="52" spans="1:5" ht="38.25">
      <c r="A52" s="36" t="s">
        <v>51</v>
      </c>
      <c r="E52" s="37" t="s">
        <v>1404</v>
      </c>
    </row>
    <row r="53" spans="1:5" ht="25.5">
      <c r="A53" t="s">
        <v>53</v>
      </c>
      <c r="E53" s="35" t="s">
        <v>233</v>
      </c>
    </row>
    <row r="54" spans="1:16" ht="12.75">
      <c r="A54" s="25" t="s">
        <v>45</v>
      </c>
      <c s="29" t="s">
        <v>90</v>
      </c>
      <c s="29" t="s">
        <v>1271</v>
      </c>
      <c s="25" t="s">
        <v>50</v>
      </c>
      <c s="30" t="s">
        <v>1272</v>
      </c>
      <c s="31" t="s">
        <v>212</v>
      </c>
      <c s="32">
        <v>8.688</v>
      </c>
      <c s="33">
        <v>0</v>
      </c>
      <c s="33">
        <f>ROUND(ROUND(H54,2)*ROUND(G54,3),2)</f>
      </c>
      <c r="O54">
        <f>(I54*21)/100</f>
      </c>
      <c t="s">
        <v>23</v>
      </c>
    </row>
    <row r="55" spans="1:5" ht="12.75">
      <c r="A55" s="34" t="s">
        <v>49</v>
      </c>
      <c r="E55" s="35" t="s">
        <v>50</v>
      </c>
    </row>
    <row r="56" spans="1:5" ht="63.75">
      <c r="A56" s="36" t="s">
        <v>51</v>
      </c>
      <c r="E56" s="37" t="s">
        <v>1405</v>
      </c>
    </row>
    <row r="57" spans="1:5" ht="76.5">
      <c r="A57" t="s">
        <v>53</v>
      </c>
      <c r="E57" s="35" t="s">
        <v>1274</v>
      </c>
    </row>
    <row r="58" spans="1:16" ht="12.75">
      <c r="A58" s="25" t="s">
        <v>45</v>
      </c>
      <c s="29" t="s">
        <v>95</v>
      </c>
      <c s="29" t="s">
        <v>1406</v>
      </c>
      <c s="25" t="s">
        <v>50</v>
      </c>
      <c s="30" t="s">
        <v>1407</v>
      </c>
      <c s="31" t="s">
        <v>212</v>
      </c>
      <c s="32">
        <v>3.085</v>
      </c>
      <c s="33">
        <v>0</v>
      </c>
      <c s="33">
        <f>ROUND(ROUND(H58,2)*ROUND(G58,3),2)</f>
      </c>
      <c r="O58">
        <f>(I58*21)/100</f>
      </c>
      <c t="s">
        <v>23</v>
      </c>
    </row>
    <row r="59" spans="1:5" ht="12.75">
      <c r="A59" s="34" t="s">
        <v>49</v>
      </c>
      <c r="E59" s="35" t="s">
        <v>50</v>
      </c>
    </row>
    <row r="60" spans="1:5" ht="63.75">
      <c r="A60" s="36" t="s">
        <v>51</v>
      </c>
      <c r="E60" s="37" t="s">
        <v>1408</v>
      </c>
    </row>
    <row r="61" spans="1:5" ht="76.5">
      <c r="A61" t="s">
        <v>53</v>
      </c>
      <c r="E61" s="35" t="s">
        <v>1274</v>
      </c>
    </row>
    <row r="62" spans="1:16" ht="12.75">
      <c r="A62" s="25" t="s">
        <v>45</v>
      </c>
      <c s="29" t="s">
        <v>101</v>
      </c>
      <c s="29" t="s">
        <v>1038</v>
      </c>
      <c s="25" t="s">
        <v>50</v>
      </c>
      <c s="30" t="s">
        <v>1039</v>
      </c>
      <c s="31" t="s">
        <v>212</v>
      </c>
      <c s="32">
        <v>45</v>
      </c>
      <c s="33">
        <v>0</v>
      </c>
      <c s="33">
        <f>ROUND(ROUND(H62,2)*ROUND(G62,3),2)</f>
      </c>
      <c r="O62">
        <f>(I62*21)/100</f>
      </c>
      <c t="s">
        <v>23</v>
      </c>
    </row>
    <row r="63" spans="1:5" ht="12.75">
      <c r="A63" s="34" t="s">
        <v>49</v>
      </c>
      <c r="E63" s="35" t="s">
        <v>50</v>
      </c>
    </row>
    <row r="64" spans="1:5" ht="25.5">
      <c r="A64" s="36" t="s">
        <v>51</v>
      </c>
      <c r="E64" s="37" t="s">
        <v>1409</v>
      </c>
    </row>
    <row r="65" spans="1:5" ht="38.25">
      <c r="A65" t="s">
        <v>53</v>
      </c>
      <c r="E65" s="35" t="s">
        <v>239</v>
      </c>
    </row>
    <row r="66" spans="1:16" ht="12.75">
      <c r="A66" s="25" t="s">
        <v>45</v>
      </c>
      <c s="29" t="s">
        <v>105</v>
      </c>
      <c s="29" t="s">
        <v>241</v>
      </c>
      <c s="25" t="s">
        <v>50</v>
      </c>
      <c s="30" t="s">
        <v>242</v>
      </c>
      <c s="31" t="s">
        <v>212</v>
      </c>
      <c s="32">
        <v>22.2</v>
      </c>
      <c s="33">
        <v>0</v>
      </c>
      <c s="33">
        <f>ROUND(ROUND(H66,2)*ROUND(G66,3),2)</f>
      </c>
      <c r="O66">
        <f>(I66*21)/100</f>
      </c>
      <c t="s">
        <v>23</v>
      </c>
    </row>
    <row r="67" spans="1:5" ht="12.75">
      <c r="A67" s="34" t="s">
        <v>49</v>
      </c>
      <c r="E67" s="35" t="s">
        <v>50</v>
      </c>
    </row>
    <row r="68" spans="1:5" ht="25.5">
      <c r="A68" s="36" t="s">
        <v>51</v>
      </c>
      <c r="E68" s="37" t="s">
        <v>1410</v>
      </c>
    </row>
    <row r="69" spans="1:5" ht="369.75">
      <c r="A69" t="s">
        <v>53</v>
      </c>
      <c r="E69" s="35" t="s">
        <v>245</v>
      </c>
    </row>
    <row r="70" spans="1:16" ht="12.75">
      <c r="A70" s="25" t="s">
        <v>45</v>
      </c>
      <c s="29" t="s">
        <v>110</v>
      </c>
      <c s="29" t="s">
        <v>1275</v>
      </c>
      <c s="25" t="s">
        <v>50</v>
      </c>
      <c s="30" t="s">
        <v>1276</v>
      </c>
      <c s="31" t="s">
        <v>212</v>
      </c>
      <c s="32">
        <v>33.55</v>
      </c>
      <c s="33">
        <v>0</v>
      </c>
      <c s="33">
        <f>ROUND(ROUND(H70,2)*ROUND(G70,3),2)</f>
      </c>
      <c r="O70">
        <f>(I70*21)/100</f>
      </c>
      <c t="s">
        <v>23</v>
      </c>
    </row>
    <row r="71" spans="1:5" ht="12.75">
      <c r="A71" s="34" t="s">
        <v>49</v>
      </c>
      <c r="E71" s="35" t="s">
        <v>50</v>
      </c>
    </row>
    <row r="72" spans="1:5" ht="153">
      <c r="A72" s="36" t="s">
        <v>51</v>
      </c>
      <c r="E72" s="37" t="s">
        <v>1411</v>
      </c>
    </row>
    <row r="73" spans="1:5" ht="369.75">
      <c r="A73" t="s">
        <v>53</v>
      </c>
      <c r="E73" s="35" t="s">
        <v>245</v>
      </c>
    </row>
    <row r="74" spans="1:16" ht="12.75">
      <c r="A74" s="25" t="s">
        <v>45</v>
      </c>
      <c s="29" t="s">
        <v>116</v>
      </c>
      <c s="29" t="s">
        <v>247</v>
      </c>
      <c s="25" t="s">
        <v>50</v>
      </c>
      <c s="30" t="s">
        <v>249</v>
      </c>
      <c s="31" t="s">
        <v>212</v>
      </c>
      <c s="32">
        <v>1001.48</v>
      </c>
      <c s="33">
        <v>0</v>
      </c>
      <c s="33">
        <f>ROUND(ROUND(H74,2)*ROUND(G74,3),2)</f>
      </c>
      <c r="O74">
        <f>(I74*21)/100</f>
      </c>
      <c t="s">
        <v>23</v>
      </c>
    </row>
    <row r="75" spans="1:5" ht="12.75">
      <c r="A75" s="34" t="s">
        <v>49</v>
      </c>
      <c r="E75" s="35" t="s">
        <v>50</v>
      </c>
    </row>
    <row r="76" spans="1:5" ht="63.75">
      <c r="A76" s="36" t="s">
        <v>51</v>
      </c>
      <c r="E76" s="37" t="s">
        <v>1412</v>
      </c>
    </row>
    <row r="77" spans="1:5" ht="306">
      <c r="A77" t="s">
        <v>53</v>
      </c>
      <c r="E77" s="35" t="s">
        <v>252</v>
      </c>
    </row>
    <row r="78" spans="1:16" ht="12.75">
      <c r="A78" s="25" t="s">
        <v>45</v>
      </c>
      <c s="29" t="s">
        <v>201</v>
      </c>
      <c s="29" t="s">
        <v>1279</v>
      </c>
      <c s="25" t="s">
        <v>50</v>
      </c>
      <c s="30" t="s">
        <v>1280</v>
      </c>
      <c s="31" t="s">
        <v>212</v>
      </c>
      <c s="32">
        <v>59.49</v>
      </c>
      <c s="33">
        <v>0</v>
      </c>
      <c s="33">
        <f>ROUND(ROUND(H78,2)*ROUND(G78,3),2)</f>
      </c>
      <c r="O78">
        <f>(I78*21)/100</f>
      </c>
      <c t="s">
        <v>23</v>
      </c>
    </row>
    <row r="79" spans="1:5" ht="12.75">
      <c r="A79" s="34" t="s">
        <v>49</v>
      </c>
      <c r="E79" s="35" t="s">
        <v>50</v>
      </c>
    </row>
    <row r="80" spans="1:5" ht="51">
      <c r="A80" s="36" t="s">
        <v>51</v>
      </c>
      <c r="E80" s="37" t="s">
        <v>1413</v>
      </c>
    </row>
    <row r="81" spans="1:5" ht="63.75">
      <c r="A81" t="s">
        <v>53</v>
      </c>
      <c r="E81" s="35" t="s">
        <v>262</v>
      </c>
    </row>
    <row r="82" spans="1:16" ht="12.75">
      <c r="A82" s="25" t="s">
        <v>45</v>
      </c>
      <c s="29" t="s">
        <v>205</v>
      </c>
      <c s="29" t="s">
        <v>282</v>
      </c>
      <c s="25" t="s">
        <v>50</v>
      </c>
      <c s="30" t="s">
        <v>283</v>
      </c>
      <c s="31" t="s">
        <v>212</v>
      </c>
      <c s="32">
        <v>2031.143</v>
      </c>
      <c s="33">
        <v>0</v>
      </c>
      <c s="33">
        <f>ROUND(ROUND(H82,2)*ROUND(G82,3),2)</f>
      </c>
      <c r="O82">
        <f>(I82*21)/100</f>
      </c>
      <c t="s">
        <v>23</v>
      </c>
    </row>
    <row r="83" spans="1:5" ht="12.75">
      <c r="A83" s="34" t="s">
        <v>49</v>
      </c>
      <c r="E83" s="35" t="s">
        <v>50</v>
      </c>
    </row>
    <row r="84" spans="1:5" ht="242.25">
      <c r="A84" s="36" t="s">
        <v>51</v>
      </c>
      <c r="E84" s="37" t="s">
        <v>1414</v>
      </c>
    </row>
    <row r="85" spans="1:5" ht="318.75">
      <c r="A85" t="s">
        <v>53</v>
      </c>
      <c r="E85" s="35" t="s">
        <v>286</v>
      </c>
    </row>
    <row r="86" spans="1:16" ht="12.75">
      <c r="A86" s="25" t="s">
        <v>45</v>
      </c>
      <c s="29" t="s">
        <v>209</v>
      </c>
      <c s="29" t="s">
        <v>288</v>
      </c>
      <c s="25" t="s">
        <v>50</v>
      </c>
      <c s="30" t="s">
        <v>289</v>
      </c>
      <c s="31" t="s">
        <v>212</v>
      </c>
      <c s="32">
        <v>751.474</v>
      </c>
      <c s="33">
        <v>0</v>
      </c>
      <c s="33">
        <f>ROUND(ROUND(H86,2)*ROUND(G86,3),2)</f>
      </c>
      <c r="O86">
        <f>(I86*21)/100</f>
      </c>
      <c t="s">
        <v>23</v>
      </c>
    </row>
    <row r="87" spans="1:5" ht="12.75">
      <c r="A87" s="34" t="s">
        <v>49</v>
      </c>
      <c r="E87" s="35" t="s">
        <v>50</v>
      </c>
    </row>
    <row r="88" spans="1:5" ht="229.5">
      <c r="A88" s="36" t="s">
        <v>51</v>
      </c>
      <c r="E88" s="37" t="s">
        <v>1415</v>
      </c>
    </row>
    <row r="89" spans="1:5" ht="318.75">
      <c r="A89" t="s">
        <v>53</v>
      </c>
      <c r="E89" s="35" t="s">
        <v>292</v>
      </c>
    </row>
    <row r="90" spans="1:16" ht="12.75">
      <c r="A90" s="25" t="s">
        <v>45</v>
      </c>
      <c s="29" t="s">
        <v>216</v>
      </c>
      <c s="29" t="s">
        <v>1045</v>
      </c>
      <c s="25" t="s">
        <v>50</v>
      </c>
      <c s="30" t="s">
        <v>1046</v>
      </c>
      <c s="31" t="s">
        <v>212</v>
      </c>
      <c s="32">
        <v>18</v>
      </c>
      <c s="33">
        <v>0</v>
      </c>
      <c s="33">
        <f>ROUND(ROUND(H90,2)*ROUND(G90,3),2)</f>
      </c>
      <c r="O90">
        <f>(I90*21)/100</f>
      </c>
      <c t="s">
        <v>23</v>
      </c>
    </row>
    <row r="91" spans="1:5" ht="12.75">
      <c r="A91" s="34" t="s">
        <v>49</v>
      </c>
      <c r="E91" s="35" t="s">
        <v>50</v>
      </c>
    </row>
    <row r="92" spans="1:5" ht="63.75">
      <c r="A92" s="36" t="s">
        <v>51</v>
      </c>
      <c r="E92" s="37" t="s">
        <v>1416</v>
      </c>
    </row>
    <row r="93" spans="1:5" ht="318.75">
      <c r="A93" t="s">
        <v>53</v>
      </c>
      <c r="E93" s="35" t="s">
        <v>286</v>
      </c>
    </row>
    <row r="94" spans="1:16" ht="12.75">
      <c r="A94" s="25" t="s">
        <v>45</v>
      </c>
      <c s="29" t="s">
        <v>221</v>
      </c>
      <c s="29" t="s">
        <v>1048</v>
      </c>
      <c s="25" t="s">
        <v>50</v>
      </c>
      <c s="30" t="s">
        <v>1049</v>
      </c>
      <c s="31" t="s">
        <v>212</v>
      </c>
      <c s="32">
        <v>225</v>
      </c>
      <c s="33">
        <v>0</v>
      </c>
      <c s="33">
        <f>ROUND(ROUND(H94,2)*ROUND(G94,3),2)</f>
      </c>
      <c r="O94">
        <f>(I94*21)/100</f>
      </c>
      <c t="s">
        <v>23</v>
      </c>
    </row>
    <row r="95" spans="1:5" ht="12.75">
      <c r="A95" s="34" t="s">
        <v>49</v>
      </c>
      <c r="E95" s="35" t="s">
        <v>50</v>
      </c>
    </row>
    <row r="96" spans="1:5" ht="89.25">
      <c r="A96" s="36" t="s">
        <v>51</v>
      </c>
      <c r="E96" s="37" t="s">
        <v>1417</v>
      </c>
    </row>
    <row r="97" spans="1:5" ht="267.75">
      <c r="A97" t="s">
        <v>53</v>
      </c>
      <c r="E97" s="35" t="s">
        <v>298</v>
      </c>
    </row>
    <row r="98" spans="1:16" ht="12.75">
      <c r="A98" s="25" t="s">
        <v>45</v>
      </c>
      <c s="29" t="s">
        <v>227</v>
      </c>
      <c s="29" t="s">
        <v>1051</v>
      </c>
      <c s="25" t="s">
        <v>50</v>
      </c>
      <c s="30" t="s">
        <v>1052</v>
      </c>
      <c s="31" t="s">
        <v>212</v>
      </c>
      <c s="32">
        <v>3715.335</v>
      </c>
      <c s="33">
        <v>0</v>
      </c>
      <c s="33">
        <f>ROUND(ROUND(H98,2)*ROUND(G98,3),2)</f>
      </c>
      <c r="O98">
        <f>(I98*21)/100</f>
      </c>
      <c t="s">
        <v>23</v>
      </c>
    </row>
    <row r="99" spans="1:5" ht="12.75">
      <c r="A99" s="34" t="s">
        <v>49</v>
      </c>
      <c r="E99" s="35" t="s">
        <v>50</v>
      </c>
    </row>
    <row r="100" spans="1:5" ht="165.75">
      <c r="A100" s="36" t="s">
        <v>51</v>
      </c>
      <c r="E100" s="37" t="s">
        <v>1418</v>
      </c>
    </row>
    <row r="101" spans="1:5" ht="191.25">
      <c r="A101" t="s">
        <v>53</v>
      </c>
      <c r="E101" s="35" t="s">
        <v>1054</v>
      </c>
    </row>
    <row r="102" spans="1:16" ht="12.75">
      <c r="A102" s="25" t="s">
        <v>45</v>
      </c>
      <c s="29" t="s">
        <v>234</v>
      </c>
      <c s="29" t="s">
        <v>311</v>
      </c>
      <c s="25" t="s">
        <v>50</v>
      </c>
      <c s="30" t="s">
        <v>312</v>
      </c>
      <c s="31" t="s">
        <v>212</v>
      </c>
      <c s="32">
        <v>731.478</v>
      </c>
      <c s="33">
        <v>0</v>
      </c>
      <c s="33">
        <f>ROUND(ROUND(H102,2)*ROUND(G102,3),2)</f>
      </c>
      <c r="O102">
        <f>(I102*21)/100</f>
      </c>
      <c t="s">
        <v>23</v>
      </c>
    </row>
    <row r="103" spans="1:5" ht="12.75">
      <c r="A103" s="34" t="s">
        <v>49</v>
      </c>
      <c r="E103" s="35" t="s">
        <v>50</v>
      </c>
    </row>
    <row r="104" spans="1:5" ht="216.75">
      <c r="A104" s="36" t="s">
        <v>51</v>
      </c>
      <c r="E104" s="37" t="s">
        <v>1419</v>
      </c>
    </row>
    <row r="105" spans="1:5" ht="229.5">
      <c r="A105" t="s">
        <v>53</v>
      </c>
      <c r="E105" s="35" t="s">
        <v>315</v>
      </c>
    </row>
    <row r="106" spans="1:16" ht="12.75">
      <c r="A106" s="25" t="s">
        <v>45</v>
      </c>
      <c s="29" t="s">
        <v>240</v>
      </c>
      <c s="29" t="s">
        <v>317</v>
      </c>
      <c s="25" t="s">
        <v>50</v>
      </c>
      <c s="30" t="s">
        <v>318</v>
      </c>
      <c s="31" t="s">
        <v>212</v>
      </c>
      <c s="32">
        <v>1183.357</v>
      </c>
      <c s="33">
        <v>0</v>
      </c>
      <c s="33">
        <f>ROUND(ROUND(H106,2)*ROUND(G106,3),2)</f>
      </c>
      <c r="O106">
        <f>(I106*21)/100</f>
      </c>
      <c t="s">
        <v>23</v>
      </c>
    </row>
    <row r="107" spans="1:5" ht="12.75">
      <c r="A107" s="34" t="s">
        <v>49</v>
      </c>
      <c r="E107" s="35" t="s">
        <v>50</v>
      </c>
    </row>
    <row r="108" spans="1:5" ht="267.75">
      <c r="A108" s="36" t="s">
        <v>51</v>
      </c>
      <c r="E108" s="37" t="s">
        <v>1420</v>
      </c>
    </row>
    <row r="109" spans="1:5" ht="293.25">
      <c r="A109" t="s">
        <v>53</v>
      </c>
      <c r="E109" s="35" t="s">
        <v>321</v>
      </c>
    </row>
    <row r="110" spans="1:16" ht="12.75">
      <c r="A110" s="25" t="s">
        <v>45</v>
      </c>
      <c s="29" t="s">
        <v>246</v>
      </c>
      <c s="29" t="s">
        <v>329</v>
      </c>
      <c s="25" t="s">
        <v>50</v>
      </c>
      <c s="30" t="s">
        <v>330</v>
      </c>
      <c s="31" t="s">
        <v>149</v>
      </c>
      <c s="32">
        <v>370</v>
      </c>
      <c s="33">
        <v>0</v>
      </c>
      <c s="33">
        <f>ROUND(ROUND(H110,2)*ROUND(G110,3),2)</f>
      </c>
      <c r="O110">
        <f>(I110*21)/100</f>
      </c>
      <c t="s">
        <v>23</v>
      </c>
    </row>
    <row r="111" spans="1:5" ht="12.75">
      <c r="A111" s="34" t="s">
        <v>49</v>
      </c>
      <c r="E111" s="35" t="s">
        <v>50</v>
      </c>
    </row>
    <row r="112" spans="1:5" ht="12.75">
      <c r="A112" s="36" t="s">
        <v>51</v>
      </c>
      <c r="E112" s="37" t="s">
        <v>1421</v>
      </c>
    </row>
    <row r="113" spans="1:5" ht="25.5">
      <c r="A113" t="s">
        <v>53</v>
      </c>
      <c r="E113" s="35" t="s">
        <v>333</v>
      </c>
    </row>
    <row r="114" spans="1:16" ht="12.75">
      <c r="A114" s="25" t="s">
        <v>45</v>
      </c>
      <c s="29" t="s">
        <v>253</v>
      </c>
      <c s="29" t="s">
        <v>335</v>
      </c>
      <c s="25" t="s">
        <v>50</v>
      </c>
      <c s="30" t="s">
        <v>336</v>
      </c>
      <c s="31" t="s">
        <v>149</v>
      </c>
      <c s="32">
        <v>300</v>
      </c>
      <c s="33">
        <v>0</v>
      </c>
      <c s="33">
        <f>ROUND(ROUND(H114,2)*ROUND(G114,3),2)</f>
      </c>
      <c r="O114">
        <f>(I114*21)/100</f>
      </c>
      <c t="s">
        <v>23</v>
      </c>
    </row>
    <row r="115" spans="1:5" ht="12.75">
      <c r="A115" s="34" t="s">
        <v>49</v>
      </c>
      <c r="E115" s="35" t="s">
        <v>50</v>
      </c>
    </row>
    <row r="116" spans="1:5" ht="25.5">
      <c r="A116" s="36" t="s">
        <v>51</v>
      </c>
      <c r="E116" s="37" t="s">
        <v>1422</v>
      </c>
    </row>
    <row r="117" spans="1:5" ht="38.25">
      <c r="A117" t="s">
        <v>53</v>
      </c>
      <c r="E117" s="35" t="s">
        <v>339</v>
      </c>
    </row>
    <row r="118" spans="1:16" ht="12.75">
      <c r="A118" s="25" t="s">
        <v>45</v>
      </c>
      <c s="29" t="s">
        <v>257</v>
      </c>
      <c s="29" t="s">
        <v>346</v>
      </c>
      <c s="25" t="s">
        <v>50</v>
      </c>
      <c s="30" t="s">
        <v>347</v>
      </c>
      <c s="31" t="s">
        <v>149</v>
      </c>
      <c s="32">
        <v>300</v>
      </c>
      <c s="33">
        <v>0</v>
      </c>
      <c s="33">
        <f>ROUND(ROUND(H118,2)*ROUND(G118,3),2)</f>
      </c>
      <c r="O118">
        <f>(I118*21)/100</f>
      </c>
      <c t="s">
        <v>23</v>
      </c>
    </row>
    <row r="119" spans="1:5" ht="12.75">
      <c r="A119" s="34" t="s">
        <v>49</v>
      </c>
      <c r="E119" s="35" t="s">
        <v>50</v>
      </c>
    </row>
    <row r="120" spans="1:5" ht="12.75">
      <c r="A120" s="36" t="s">
        <v>51</v>
      </c>
      <c r="E120" s="37" t="s">
        <v>1423</v>
      </c>
    </row>
    <row r="121" spans="1:5" ht="25.5">
      <c r="A121" t="s">
        <v>53</v>
      </c>
      <c r="E121" s="35" t="s">
        <v>349</v>
      </c>
    </row>
    <row r="122" spans="1:16" ht="12.75">
      <c r="A122" s="25" t="s">
        <v>45</v>
      </c>
      <c s="29" t="s">
        <v>263</v>
      </c>
      <c s="29" t="s">
        <v>356</v>
      </c>
      <c s="25" t="s">
        <v>50</v>
      </c>
      <c s="30" t="s">
        <v>357</v>
      </c>
      <c s="31" t="s">
        <v>149</v>
      </c>
      <c s="32">
        <v>300</v>
      </c>
      <c s="33">
        <v>0</v>
      </c>
      <c s="33">
        <f>ROUND(ROUND(H122,2)*ROUND(G122,3),2)</f>
      </c>
      <c r="O122">
        <f>(I122*21)/100</f>
      </c>
      <c t="s">
        <v>23</v>
      </c>
    </row>
    <row r="123" spans="1:5" ht="12.75">
      <c r="A123" s="34" t="s">
        <v>49</v>
      </c>
      <c r="E123" s="35" t="s">
        <v>50</v>
      </c>
    </row>
    <row r="124" spans="1:5" ht="12.75">
      <c r="A124" s="36" t="s">
        <v>51</v>
      </c>
      <c r="E124" s="37" t="s">
        <v>1423</v>
      </c>
    </row>
    <row r="125" spans="1:5" ht="38.25">
      <c r="A125" t="s">
        <v>53</v>
      </c>
      <c r="E125" s="35" t="s">
        <v>359</v>
      </c>
    </row>
    <row r="126" spans="1:16" ht="12.75">
      <c r="A126" s="25" t="s">
        <v>45</v>
      </c>
      <c s="29" t="s">
        <v>267</v>
      </c>
      <c s="29" t="s">
        <v>361</v>
      </c>
      <c s="25" t="s">
        <v>50</v>
      </c>
      <c s="30" t="s">
        <v>362</v>
      </c>
      <c s="31" t="s">
        <v>149</v>
      </c>
      <c s="32">
        <v>80</v>
      </c>
      <c s="33">
        <v>0</v>
      </c>
      <c s="33">
        <f>ROUND(ROUND(H126,2)*ROUND(G126,3),2)</f>
      </c>
      <c r="O126">
        <f>(I126*21)/100</f>
      </c>
      <c t="s">
        <v>23</v>
      </c>
    </row>
    <row r="127" spans="1:5" ht="12.75">
      <c r="A127" s="34" t="s">
        <v>49</v>
      </c>
      <c r="E127" s="35" t="s">
        <v>50</v>
      </c>
    </row>
    <row r="128" spans="1:5" ht="25.5">
      <c r="A128" s="36" t="s">
        <v>51</v>
      </c>
      <c r="E128" s="37" t="s">
        <v>1331</v>
      </c>
    </row>
    <row r="129" spans="1:5" ht="38.25">
      <c r="A129" t="s">
        <v>53</v>
      </c>
      <c r="E129" s="35" t="s">
        <v>365</v>
      </c>
    </row>
    <row r="130" spans="1:18" ht="12.75" customHeight="1">
      <c r="A130" s="6" t="s">
        <v>43</v>
      </c>
      <c s="6"/>
      <c s="42" t="s">
        <v>23</v>
      </c>
      <c s="6"/>
      <c s="27" t="s">
        <v>366</v>
      </c>
      <c s="6"/>
      <c s="6"/>
      <c s="6"/>
      <c s="43">
        <f>0+Q130</f>
      </c>
      <c r="O130">
        <f>0+R130</f>
      </c>
      <c r="Q130">
        <f>0+I131+I135+I139+I143+I147+I151+I155+I159+I163+I167+I171+I175+I179+I183+I187+I191+I195</f>
      </c>
      <c>
        <f>0+O131+O135+O139+O143+O147+O151+O155+O159+O163+O167+O171+O175+O179+O183+O187+O191+O195</f>
      </c>
    </row>
    <row r="131" spans="1:16" ht="12.75">
      <c r="A131" s="25" t="s">
        <v>45</v>
      </c>
      <c s="29" t="s">
        <v>271</v>
      </c>
      <c s="29" t="s">
        <v>374</v>
      </c>
      <c s="25" t="s">
        <v>50</v>
      </c>
      <c s="30" t="s">
        <v>375</v>
      </c>
      <c s="31" t="s">
        <v>149</v>
      </c>
      <c s="32">
        <v>509.22</v>
      </c>
      <c s="33">
        <v>0</v>
      </c>
      <c s="33">
        <f>ROUND(ROUND(H131,2)*ROUND(G131,3),2)</f>
      </c>
      <c r="O131">
        <f>(I131*21)/100</f>
      </c>
      <c t="s">
        <v>23</v>
      </c>
    </row>
    <row r="132" spans="1:5" ht="12.75">
      <c r="A132" s="34" t="s">
        <v>49</v>
      </c>
      <c r="E132" s="35" t="s">
        <v>50</v>
      </c>
    </row>
    <row r="133" spans="1:5" ht="51">
      <c r="A133" s="36" t="s">
        <v>51</v>
      </c>
      <c r="E133" s="37" t="s">
        <v>1424</v>
      </c>
    </row>
    <row r="134" spans="1:5" ht="25.5">
      <c r="A134" t="s">
        <v>53</v>
      </c>
      <c r="E134" s="35" t="s">
        <v>378</v>
      </c>
    </row>
    <row r="135" spans="1:16" ht="12.75">
      <c r="A135" s="25" t="s">
        <v>45</v>
      </c>
      <c s="29" t="s">
        <v>276</v>
      </c>
      <c s="29" t="s">
        <v>1067</v>
      </c>
      <c s="25" t="s">
        <v>29</v>
      </c>
      <c s="30" t="s">
        <v>1068</v>
      </c>
      <c s="31" t="s">
        <v>129</v>
      </c>
      <c s="32">
        <v>23.826</v>
      </c>
      <c s="33">
        <v>0</v>
      </c>
      <c s="33">
        <f>ROUND(ROUND(H135,2)*ROUND(G135,3),2)</f>
      </c>
      <c r="O135">
        <f>(I135*21)/100</f>
      </c>
      <c t="s">
        <v>23</v>
      </c>
    </row>
    <row r="136" spans="1:5" ht="12.75">
      <c r="A136" s="34" t="s">
        <v>49</v>
      </c>
      <c r="E136" s="35" t="s">
        <v>50</v>
      </c>
    </row>
    <row r="137" spans="1:5" ht="140.25">
      <c r="A137" s="36" t="s">
        <v>51</v>
      </c>
      <c r="E137" s="37" t="s">
        <v>1425</v>
      </c>
    </row>
    <row r="138" spans="1:5" ht="38.25">
      <c r="A138" t="s">
        <v>53</v>
      </c>
      <c r="E138" s="35" t="s">
        <v>1070</v>
      </c>
    </row>
    <row r="139" spans="1:16" ht="12.75">
      <c r="A139" s="25" t="s">
        <v>45</v>
      </c>
      <c s="29" t="s">
        <v>281</v>
      </c>
      <c s="29" t="s">
        <v>1067</v>
      </c>
      <c s="25" t="s">
        <v>23</v>
      </c>
      <c s="30" t="s">
        <v>1068</v>
      </c>
      <c s="31" t="s">
        <v>129</v>
      </c>
      <c s="32">
        <v>6.194</v>
      </c>
      <c s="33">
        <v>0</v>
      </c>
      <c s="33">
        <f>ROUND(ROUND(H139,2)*ROUND(G139,3),2)</f>
      </c>
      <c r="O139">
        <f>(I139*21)/100</f>
      </c>
      <c t="s">
        <v>23</v>
      </c>
    </row>
    <row r="140" spans="1:5" ht="12.75">
      <c r="A140" s="34" t="s">
        <v>49</v>
      </c>
      <c r="E140" s="35" t="s">
        <v>50</v>
      </c>
    </row>
    <row r="141" spans="1:5" ht="114.75">
      <c r="A141" s="36" t="s">
        <v>51</v>
      </c>
      <c r="E141" s="37" t="s">
        <v>1426</v>
      </c>
    </row>
    <row r="142" spans="1:5" ht="38.25">
      <c r="A142" t="s">
        <v>53</v>
      </c>
      <c r="E142" s="35" t="s">
        <v>1070</v>
      </c>
    </row>
    <row r="143" spans="1:16" ht="12.75">
      <c r="A143" s="25" t="s">
        <v>45</v>
      </c>
      <c s="29" t="s">
        <v>287</v>
      </c>
      <c s="29" t="s">
        <v>1072</v>
      </c>
      <c s="25" t="s">
        <v>50</v>
      </c>
      <c s="30" t="s">
        <v>1073</v>
      </c>
      <c s="31" t="s">
        <v>149</v>
      </c>
      <c s="32">
        <v>705.4</v>
      </c>
      <c s="33">
        <v>0</v>
      </c>
      <c s="33">
        <f>ROUND(ROUND(H143,2)*ROUND(G143,3),2)</f>
      </c>
      <c r="O143">
        <f>(I143*21)/100</f>
      </c>
      <c t="s">
        <v>23</v>
      </c>
    </row>
    <row r="144" spans="1:5" ht="12.75">
      <c r="A144" s="34" t="s">
        <v>49</v>
      </c>
      <c r="E144" s="35" t="s">
        <v>50</v>
      </c>
    </row>
    <row r="145" spans="1:5" ht="63.75">
      <c r="A145" s="36" t="s">
        <v>51</v>
      </c>
      <c r="E145" s="37" t="s">
        <v>1427</v>
      </c>
    </row>
    <row r="146" spans="1:5" ht="25.5">
      <c r="A146" t="s">
        <v>53</v>
      </c>
      <c r="E146" s="35" t="s">
        <v>1075</v>
      </c>
    </row>
    <row r="147" spans="1:16" ht="12.75">
      <c r="A147" s="25" t="s">
        <v>45</v>
      </c>
      <c s="29" t="s">
        <v>293</v>
      </c>
      <c s="29" t="s">
        <v>1336</v>
      </c>
      <c s="25" t="s">
        <v>50</v>
      </c>
      <c s="30" t="s">
        <v>1337</v>
      </c>
      <c s="31" t="s">
        <v>230</v>
      </c>
      <c s="32">
        <v>734.5</v>
      </c>
      <c s="33">
        <v>0</v>
      </c>
      <c s="33">
        <f>ROUND(ROUND(H147,2)*ROUND(G147,3),2)</f>
      </c>
      <c r="O147">
        <f>(I147*21)/100</f>
      </c>
      <c t="s">
        <v>23</v>
      </c>
    </row>
    <row r="148" spans="1:5" ht="12.75">
      <c r="A148" s="34" t="s">
        <v>49</v>
      </c>
      <c r="E148" s="35" t="s">
        <v>50</v>
      </c>
    </row>
    <row r="149" spans="1:5" ht="114.75">
      <c r="A149" s="36" t="s">
        <v>51</v>
      </c>
      <c r="E149" s="37" t="s">
        <v>1428</v>
      </c>
    </row>
    <row r="150" spans="1:5" ht="51">
      <c r="A150" t="s">
        <v>53</v>
      </c>
      <c r="E150" s="35" t="s">
        <v>1339</v>
      </c>
    </row>
    <row r="151" spans="1:16" ht="12.75">
      <c r="A151" s="25" t="s">
        <v>45</v>
      </c>
      <c s="29" t="s">
        <v>299</v>
      </c>
      <c s="29" t="s">
        <v>1285</v>
      </c>
      <c s="25" t="s">
        <v>50</v>
      </c>
      <c s="30" t="s">
        <v>1286</v>
      </c>
      <c s="31" t="s">
        <v>212</v>
      </c>
      <c s="32">
        <v>266.8</v>
      </c>
      <c s="33">
        <v>0</v>
      </c>
      <c s="33">
        <f>ROUND(ROUND(H151,2)*ROUND(G151,3),2)</f>
      </c>
      <c r="O151">
        <f>(I151*21)/100</f>
      </c>
      <c t="s">
        <v>23</v>
      </c>
    </row>
    <row r="152" spans="1:5" ht="12.75">
      <c r="A152" s="34" t="s">
        <v>49</v>
      </c>
      <c r="E152" s="35" t="s">
        <v>50</v>
      </c>
    </row>
    <row r="153" spans="1:5" ht="63.75">
      <c r="A153" s="36" t="s">
        <v>51</v>
      </c>
      <c r="E153" s="37" t="s">
        <v>1429</v>
      </c>
    </row>
    <row r="154" spans="1:5" ht="25.5">
      <c r="A154" t="s">
        <v>53</v>
      </c>
      <c r="E154" s="35" t="s">
        <v>1288</v>
      </c>
    </row>
    <row r="155" spans="1:16" ht="25.5">
      <c r="A155" s="25" t="s">
        <v>45</v>
      </c>
      <c s="29" t="s">
        <v>304</v>
      </c>
      <c s="29" t="s">
        <v>1076</v>
      </c>
      <c s="25" t="s">
        <v>50</v>
      </c>
      <c s="30" t="s">
        <v>1077</v>
      </c>
      <c s="31" t="s">
        <v>230</v>
      </c>
      <c s="32">
        <v>102.5</v>
      </c>
      <c s="33">
        <v>0</v>
      </c>
      <c s="33">
        <f>ROUND(ROUND(H155,2)*ROUND(G155,3),2)</f>
      </c>
      <c r="O155">
        <f>(I155*21)/100</f>
      </c>
      <c t="s">
        <v>23</v>
      </c>
    </row>
    <row r="156" spans="1:5" ht="12.75">
      <c r="A156" s="34" t="s">
        <v>49</v>
      </c>
      <c r="E156" s="35" t="s">
        <v>50</v>
      </c>
    </row>
    <row r="157" spans="1:5" ht="63.75">
      <c r="A157" s="36" t="s">
        <v>51</v>
      </c>
      <c r="E157" s="37" t="s">
        <v>1430</v>
      </c>
    </row>
    <row r="158" spans="1:5" ht="63.75">
      <c r="A158" t="s">
        <v>53</v>
      </c>
      <c r="E158" s="35" t="s">
        <v>1079</v>
      </c>
    </row>
    <row r="159" spans="1:16" ht="25.5">
      <c r="A159" s="25" t="s">
        <v>45</v>
      </c>
      <c s="29" t="s">
        <v>310</v>
      </c>
      <c s="29" t="s">
        <v>1080</v>
      </c>
      <c s="25" t="s">
        <v>50</v>
      </c>
      <c s="30" t="s">
        <v>1081</v>
      </c>
      <c s="31" t="s">
        <v>230</v>
      </c>
      <c s="32">
        <v>250.15</v>
      </c>
      <c s="33">
        <v>0</v>
      </c>
      <c s="33">
        <f>ROUND(ROUND(H159,2)*ROUND(G159,3),2)</f>
      </c>
      <c r="O159">
        <f>(I159*21)/100</f>
      </c>
      <c t="s">
        <v>23</v>
      </c>
    </row>
    <row r="160" spans="1:5" ht="12.75">
      <c r="A160" s="34" t="s">
        <v>49</v>
      </c>
      <c r="E160" s="35" t="s">
        <v>50</v>
      </c>
    </row>
    <row r="161" spans="1:5" ht="178.5">
      <c r="A161" s="36" t="s">
        <v>51</v>
      </c>
      <c r="E161" s="37" t="s">
        <v>1431</v>
      </c>
    </row>
    <row r="162" spans="1:5" ht="63.75">
      <c r="A162" t="s">
        <v>53</v>
      </c>
      <c r="E162" s="35" t="s">
        <v>1079</v>
      </c>
    </row>
    <row r="163" spans="1:16" ht="25.5">
      <c r="A163" s="25" t="s">
        <v>45</v>
      </c>
      <c s="29" t="s">
        <v>316</v>
      </c>
      <c s="29" t="s">
        <v>1083</v>
      </c>
      <c s="25" t="s">
        <v>29</v>
      </c>
      <c s="30" t="s">
        <v>1084</v>
      </c>
      <c s="31" t="s">
        <v>230</v>
      </c>
      <c s="32">
        <v>1065</v>
      </c>
      <c s="33">
        <v>0</v>
      </c>
      <c s="33">
        <f>ROUND(ROUND(H163,2)*ROUND(G163,3),2)</f>
      </c>
      <c r="O163">
        <f>(I163*21)/100</f>
      </c>
      <c t="s">
        <v>23</v>
      </c>
    </row>
    <row r="164" spans="1:5" ht="12.75">
      <c r="A164" s="34" t="s">
        <v>49</v>
      </c>
      <c r="E164" s="35" t="s">
        <v>50</v>
      </c>
    </row>
    <row r="165" spans="1:5" ht="165.75">
      <c r="A165" s="36" t="s">
        <v>51</v>
      </c>
      <c r="E165" s="37" t="s">
        <v>1432</v>
      </c>
    </row>
    <row r="166" spans="1:5" ht="63.75">
      <c r="A166" t="s">
        <v>53</v>
      </c>
      <c r="E166" s="35" t="s">
        <v>1079</v>
      </c>
    </row>
    <row r="167" spans="1:16" ht="25.5">
      <c r="A167" s="25" t="s">
        <v>45</v>
      </c>
      <c s="29" t="s">
        <v>322</v>
      </c>
      <c s="29" t="s">
        <v>1083</v>
      </c>
      <c s="25" t="s">
        <v>23</v>
      </c>
      <c s="30" t="s">
        <v>1084</v>
      </c>
      <c s="31" t="s">
        <v>230</v>
      </c>
      <c s="32">
        <v>102.5</v>
      </c>
      <c s="33">
        <v>0</v>
      </c>
      <c s="33">
        <f>ROUND(ROUND(H167,2)*ROUND(G167,3),2)</f>
      </c>
      <c r="O167">
        <f>(I167*21)/100</f>
      </c>
      <c t="s">
        <v>23</v>
      </c>
    </row>
    <row r="168" spans="1:5" ht="12.75">
      <c r="A168" s="34" t="s">
        <v>49</v>
      </c>
      <c r="E168" s="35" t="s">
        <v>50</v>
      </c>
    </row>
    <row r="169" spans="1:5" ht="63.75">
      <c r="A169" s="36" t="s">
        <v>51</v>
      </c>
      <c r="E169" s="37" t="s">
        <v>1433</v>
      </c>
    </row>
    <row r="170" spans="1:5" ht="63.75">
      <c r="A170" t="s">
        <v>53</v>
      </c>
      <c r="E170" s="35" t="s">
        <v>1079</v>
      </c>
    </row>
    <row r="171" spans="1:16" ht="25.5">
      <c r="A171" s="25" t="s">
        <v>45</v>
      </c>
      <c s="29" t="s">
        <v>328</v>
      </c>
      <c s="29" t="s">
        <v>1086</v>
      </c>
      <c s="25" t="s">
        <v>50</v>
      </c>
      <c s="30" t="s">
        <v>1087</v>
      </c>
      <c s="31" t="s">
        <v>230</v>
      </c>
      <c s="32">
        <v>365.05</v>
      </c>
      <c s="33">
        <v>0</v>
      </c>
      <c s="33">
        <f>ROUND(ROUND(H171,2)*ROUND(G171,3),2)</f>
      </c>
      <c r="O171">
        <f>(I171*21)/100</f>
      </c>
      <c t="s">
        <v>23</v>
      </c>
    </row>
    <row r="172" spans="1:5" ht="12.75">
      <c r="A172" s="34" t="s">
        <v>49</v>
      </c>
      <c r="E172" s="35" t="s">
        <v>50</v>
      </c>
    </row>
    <row r="173" spans="1:5" ht="178.5">
      <c r="A173" s="36" t="s">
        <v>51</v>
      </c>
      <c r="E173" s="37" t="s">
        <v>1434</v>
      </c>
    </row>
    <row r="174" spans="1:5" ht="63.75">
      <c r="A174" t="s">
        <v>53</v>
      </c>
      <c r="E174" s="35" t="s">
        <v>1079</v>
      </c>
    </row>
    <row r="175" spans="1:16" ht="12.75">
      <c r="A175" s="25" t="s">
        <v>45</v>
      </c>
      <c s="29" t="s">
        <v>334</v>
      </c>
      <c s="29" t="s">
        <v>1089</v>
      </c>
      <c s="25" t="s">
        <v>50</v>
      </c>
      <c s="30" t="s">
        <v>1090</v>
      </c>
      <c s="31" t="s">
        <v>212</v>
      </c>
      <c s="32">
        <v>240.245</v>
      </c>
      <c s="33">
        <v>0</v>
      </c>
      <c s="33">
        <f>ROUND(ROUND(H175,2)*ROUND(G175,3),2)</f>
      </c>
      <c r="O175">
        <f>(I175*21)/100</f>
      </c>
      <c t="s">
        <v>23</v>
      </c>
    </row>
    <row r="176" spans="1:5" ht="12.75">
      <c r="A176" s="34" t="s">
        <v>49</v>
      </c>
      <c r="E176" s="35" t="s">
        <v>50</v>
      </c>
    </row>
    <row r="177" spans="1:5" ht="25.5">
      <c r="A177" s="36" t="s">
        <v>51</v>
      </c>
      <c r="E177" s="37" t="s">
        <v>1435</v>
      </c>
    </row>
    <row r="178" spans="1:5" ht="369.75">
      <c r="A178" t="s">
        <v>53</v>
      </c>
      <c r="E178" s="35" t="s">
        <v>396</v>
      </c>
    </row>
    <row r="179" spans="1:16" ht="12.75">
      <c r="A179" s="25" t="s">
        <v>45</v>
      </c>
      <c s="29" t="s">
        <v>340</v>
      </c>
      <c s="29" t="s">
        <v>1092</v>
      </c>
      <c s="25" t="s">
        <v>50</v>
      </c>
      <c s="30" t="s">
        <v>1093</v>
      </c>
      <c s="31" t="s">
        <v>129</v>
      </c>
      <c s="32">
        <v>31.41</v>
      </c>
      <c s="33">
        <v>0</v>
      </c>
      <c s="33">
        <f>ROUND(ROUND(H179,2)*ROUND(G179,3),2)</f>
      </c>
      <c r="O179">
        <f>(I179*21)/100</f>
      </c>
      <c t="s">
        <v>23</v>
      </c>
    </row>
    <row r="180" spans="1:5" ht="12.75">
      <c r="A180" s="34" t="s">
        <v>49</v>
      </c>
      <c r="E180" s="35" t="s">
        <v>50</v>
      </c>
    </row>
    <row r="181" spans="1:5" ht="12.75">
      <c r="A181" s="36" t="s">
        <v>51</v>
      </c>
      <c r="E181" s="37" t="s">
        <v>1436</v>
      </c>
    </row>
    <row r="182" spans="1:5" ht="267.75">
      <c r="A182" t="s">
        <v>53</v>
      </c>
      <c r="E182" s="35" t="s">
        <v>431</v>
      </c>
    </row>
    <row r="183" spans="1:16" ht="12.75">
      <c r="A183" s="25" t="s">
        <v>45</v>
      </c>
      <c s="29" t="s">
        <v>345</v>
      </c>
      <c s="29" t="s">
        <v>1095</v>
      </c>
      <c s="25" t="s">
        <v>50</v>
      </c>
      <c s="30" t="s">
        <v>1096</v>
      </c>
      <c s="31" t="s">
        <v>170</v>
      </c>
      <c s="32">
        <v>41</v>
      </c>
      <c s="33">
        <v>0</v>
      </c>
      <c s="33">
        <f>ROUND(ROUND(H183,2)*ROUND(G183,3),2)</f>
      </c>
      <c r="O183">
        <f>(I183*21)/100</f>
      </c>
      <c t="s">
        <v>23</v>
      </c>
    </row>
    <row r="184" spans="1:5" ht="12.75">
      <c r="A184" s="34" t="s">
        <v>49</v>
      </c>
      <c r="E184" s="35" t="s">
        <v>50</v>
      </c>
    </row>
    <row r="185" spans="1:5" ht="102">
      <c r="A185" s="36" t="s">
        <v>51</v>
      </c>
      <c r="E185" s="37" t="s">
        <v>1437</v>
      </c>
    </row>
    <row r="186" spans="1:5" ht="38.25">
      <c r="A186" t="s">
        <v>53</v>
      </c>
      <c r="E186" s="35" t="s">
        <v>1098</v>
      </c>
    </row>
    <row r="187" spans="1:16" ht="12.75">
      <c r="A187" s="25" t="s">
        <v>45</v>
      </c>
      <c s="29" t="s">
        <v>350</v>
      </c>
      <c s="29" t="s">
        <v>1099</v>
      </c>
      <c s="25" t="s">
        <v>50</v>
      </c>
      <c s="30" t="s">
        <v>1100</v>
      </c>
      <c s="31" t="s">
        <v>149</v>
      </c>
      <c s="32">
        <v>444</v>
      </c>
      <c s="33">
        <v>0</v>
      </c>
      <c s="33">
        <f>ROUND(ROUND(H187,2)*ROUND(G187,3),2)</f>
      </c>
      <c r="O187">
        <f>(I187*21)/100</f>
      </c>
      <c t="s">
        <v>23</v>
      </c>
    </row>
    <row r="188" spans="1:5" ht="12.75">
      <c r="A188" s="34" t="s">
        <v>49</v>
      </c>
      <c r="E188" s="35" t="s">
        <v>50</v>
      </c>
    </row>
    <row r="189" spans="1:5" ht="51">
      <c r="A189" s="36" t="s">
        <v>51</v>
      </c>
      <c r="E189" s="37" t="s">
        <v>1438</v>
      </c>
    </row>
    <row r="190" spans="1:5" ht="102">
      <c r="A190" t="s">
        <v>53</v>
      </c>
      <c r="E190" s="35" t="s">
        <v>1102</v>
      </c>
    </row>
    <row r="191" spans="1:16" ht="12.75">
      <c r="A191" s="25" t="s">
        <v>45</v>
      </c>
      <c s="29" t="s">
        <v>355</v>
      </c>
      <c s="29" t="s">
        <v>1103</v>
      </c>
      <c s="25" t="s">
        <v>50</v>
      </c>
      <c s="30" t="s">
        <v>1104</v>
      </c>
      <c s="31" t="s">
        <v>149</v>
      </c>
      <c s="32">
        <v>757.64</v>
      </c>
      <c s="33">
        <v>0</v>
      </c>
      <c s="33">
        <f>ROUND(ROUND(H191,2)*ROUND(G191,3),2)</f>
      </c>
      <c r="O191">
        <f>(I191*21)/100</f>
      </c>
      <c t="s">
        <v>23</v>
      </c>
    </row>
    <row r="192" spans="1:5" ht="12.75">
      <c r="A192" s="34" t="s">
        <v>49</v>
      </c>
      <c r="E192" s="35" t="s">
        <v>50</v>
      </c>
    </row>
    <row r="193" spans="1:5" ht="63.75">
      <c r="A193" s="36" t="s">
        <v>51</v>
      </c>
      <c r="E193" s="37" t="s">
        <v>1439</v>
      </c>
    </row>
    <row r="194" spans="1:5" ht="102">
      <c r="A194" t="s">
        <v>53</v>
      </c>
      <c r="E194" s="35" t="s">
        <v>1102</v>
      </c>
    </row>
    <row r="195" spans="1:16" ht="12.75">
      <c r="A195" s="25" t="s">
        <v>45</v>
      </c>
      <c s="29" t="s">
        <v>360</v>
      </c>
      <c s="29" t="s">
        <v>1106</v>
      </c>
      <c s="25" t="s">
        <v>50</v>
      </c>
      <c s="30" t="s">
        <v>1107</v>
      </c>
      <c s="31" t="s">
        <v>149</v>
      </c>
      <c s="32">
        <v>378.82</v>
      </c>
      <c s="33">
        <v>0</v>
      </c>
      <c s="33">
        <f>ROUND(ROUND(H195,2)*ROUND(G195,3),2)</f>
      </c>
      <c r="O195">
        <f>(I195*21)/100</f>
      </c>
      <c t="s">
        <v>23</v>
      </c>
    </row>
    <row r="196" spans="1:5" ht="12.75">
      <c r="A196" s="34" t="s">
        <v>49</v>
      </c>
      <c r="E196" s="35" t="s">
        <v>50</v>
      </c>
    </row>
    <row r="197" spans="1:5" ht="38.25">
      <c r="A197" s="36" t="s">
        <v>51</v>
      </c>
      <c r="E197" s="37" t="s">
        <v>1440</v>
      </c>
    </row>
    <row r="198" spans="1:5" ht="102">
      <c r="A198" t="s">
        <v>53</v>
      </c>
      <c r="E198" s="35" t="s">
        <v>1109</v>
      </c>
    </row>
    <row r="199" spans="1:18" ht="12.75" customHeight="1">
      <c r="A199" s="6" t="s">
        <v>43</v>
      </c>
      <c s="6"/>
      <c s="42" t="s">
        <v>22</v>
      </c>
      <c s="6"/>
      <c s="27" t="s">
        <v>420</v>
      </c>
      <c s="6"/>
      <c s="6"/>
      <c s="6"/>
      <c s="43">
        <f>0+Q199</f>
      </c>
      <c r="O199">
        <f>0+R199</f>
      </c>
      <c r="Q199">
        <f>0+I200+I204+I208+I212+I216</f>
      </c>
      <c>
        <f>0+O200+O204+O208+O212+O216</f>
      </c>
    </row>
    <row r="200" spans="1:16" ht="12.75">
      <c r="A200" s="25" t="s">
        <v>45</v>
      </c>
      <c s="29" t="s">
        <v>367</v>
      </c>
      <c s="29" t="s">
        <v>1110</v>
      </c>
      <c s="25" t="s">
        <v>50</v>
      </c>
      <c s="30" t="s">
        <v>1111</v>
      </c>
      <c s="31" t="s">
        <v>1112</v>
      </c>
      <c s="32">
        <v>1380</v>
      </c>
      <c s="33">
        <v>0</v>
      </c>
      <c s="33">
        <f>ROUND(ROUND(H200,2)*ROUND(G200,3),2)</f>
      </c>
      <c r="O200">
        <f>(I200*21)/100</f>
      </c>
      <c t="s">
        <v>23</v>
      </c>
    </row>
    <row r="201" spans="1:5" ht="12.75">
      <c r="A201" s="34" t="s">
        <v>49</v>
      </c>
      <c r="E201" s="35" t="s">
        <v>50</v>
      </c>
    </row>
    <row r="202" spans="1:5" ht="127.5">
      <c r="A202" s="36" t="s">
        <v>51</v>
      </c>
      <c r="E202" s="37" t="s">
        <v>1441</v>
      </c>
    </row>
    <row r="203" spans="1:5" ht="25.5">
      <c r="A203" t="s">
        <v>53</v>
      </c>
      <c r="E203" s="35" t="s">
        <v>1114</v>
      </c>
    </row>
    <row r="204" spans="1:16" ht="12.75">
      <c r="A204" s="25" t="s">
        <v>45</v>
      </c>
      <c s="29" t="s">
        <v>373</v>
      </c>
      <c s="29" t="s">
        <v>1115</v>
      </c>
      <c s="25" t="s">
        <v>50</v>
      </c>
      <c s="30" t="s">
        <v>1116</v>
      </c>
      <c s="31" t="s">
        <v>212</v>
      </c>
      <c s="32">
        <v>72.536</v>
      </c>
      <c s="33">
        <v>0</v>
      </c>
      <c s="33">
        <f>ROUND(ROUND(H204,2)*ROUND(G204,3),2)</f>
      </c>
      <c r="O204">
        <f>(I204*21)/100</f>
      </c>
      <c t="s">
        <v>23</v>
      </c>
    </row>
    <row r="205" spans="1:5" ht="12.75">
      <c r="A205" s="34" t="s">
        <v>49</v>
      </c>
      <c r="E205" s="35" t="s">
        <v>50</v>
      </c>
    </row>
    <row r="206" spans="1:5" ht="63.75">
      <c r="A206" s="36" t="s">
        <v>51</v>
      </c>
      <c r="E206" s="37" t="s">
        <v>1442</v>
      </c>
    </row>
    <row r="207" spans="1:5" ht="382.5">
      <c r="A207" t="s">
        <v>53</v>
      </c>
      <c r="E207" s="35" t="s">
        <v>1118</v>
      </c>
    </row>
    <row r="208" spans="1:16" ht="12.75">
      <c r="A208" s="25" t="s">
        <v>45</v>
      </c>
      <c s="29" t="s">
        <v>379</v>
      </c>
      <c s="29" t="s">
        <v>1119</v>
      </c>
      <c s="25" t="s">
        <v>50</v>
      </c>
      <c s="30" t="s">
        <v>1120</v>
      </c>
      <c s="31" t="s">
        <v>129</v>
      </c>
      <c s="32">
        <v>8.149</v>
      </c>
      <c s="33">
        <v>0</v>
      </c>
      <c s="33">
        <f>ROUND(ROUND(H208,2)*ROUND(G208,3),2)</f>
      </c>
      <c r="O208">
        <f>(I208*21)/100</f>
      </c>
      <c t="s">
        <v>23</v>
      </c>
    </row>
    <row r="209" spans="1:5" ht="12.75">
      <c r="A209" s="34" t="s">
        <v>49</v>
      </c>
      <c r="E209" s="35" t="s">
        <v>50</v>
      </c>
    </row>
    <row r="210" spans="1:5" ht="12.75">
      <c r="A210" s="36" t="s">
        <v>51</v>
      </c>
      <c r="E210" s="37" t="s">
        <v>1443</v>
      </c>
    </row>
    <row r="211" spans="1:5" ht="242.25">
      <c r="A211" t="s">
        <v>53</v>
      </c>
      <c r="E211" s="35" t="s">
        <v>1122</v>
      </c>
    </row>
    <row r="212" spans="1:16" ht="12.75">
      <c r="A212" s="25" t="s">
        <v>45</v>
      </c>
      <c s="29" t="s">
        <v>385</v>
      </c>
      <c s="29" t="s">
        <v>1355</v>
      </c>
      <c s="25" t="s">
        <v>50</v>
      </c>
      <c s="30" t="s">
        <v>1356</v>
      </c>
      <c s="31" t="s">
        <v>212</v>
      </c>
      <c s="32">
        <v>353.563</v>
      </c>
      <c s="33">
        <v>0</v>
      </c>
      <c s="33">
        <f>ROUND(ROUND(H212,2)*ROUND(G212,3),2)</f>
      </c>
      <c r="O212">
        <f>(I212*21)/100</f>
      </c>
      <c t="s">
        <v>23</v>
      </c>
    </row>
    <row r="213" spans="1:5" ht="12.75">
      <c r="A213" s="34" t="s">
        <v>49</v>
      </c>
      <c r="E213" s="35" t="s">
        <v>50</v>
      </c>
    </row>
    <row r="214" spans="1:5" ht="191.25">
      <c r="A214" s="36" t="s">
        <v>51</v>
      </c>
      <c r="E214" s="37" t="s">
        <v>1444</v>
      </c>
    </row>
    <row r="215" spans="1:5" ht="369.75">
      <c r="A215" t="s">
        <v>53</v>
      </c>
      <c r="E215" s="35" t="s">
        <v>438</v>
      </c>
    </row>
    <row r="216" spans="1:16" ht="12.75">
      <c r="A216" s="25" t="s">
        <v>45</v>
      </c>
      <c s="29" t="s">
        <v>391</v>
      </c>
      <c s="29" t="s">
        <v>1358</v>
      </c>
      <c s="25" t="s">
        <v>50</v>
      </c>
      <c s="30" t="s">
        <v>1359</v>
      </c>
      <c s="31" t="s">
        <v>129</v>
      </c>
      <c s="32">
        <v>40.159</v>
      </c>
      <c s="33">
        <v>0</v>
      </c>
      <c s="33">
        <f>ROUND(ROUND(H216,2)*ROUND(G216,3),2)</f>
      </c>
      <c r="O216">
        <f>(I216*21)/100</f>
      </c>
      <c t="s">
        <v>23</v>
      </c>
    </row>
    <row r="217" spans="1:5" ht="12.75">
      <c r="A217" s="34" t="s">
        <v>49</v>
      </c>
      <c r="E217" s="35" t="s">
        <v>50</v>
      </c>
    </row>
    <row r="218" spans="1:5" ht="12.75">
      <c r="A218" s="36" t="s">
        <v>51</v>
      </c>
      <c r="E218" s="37" t="s">
        <v>1445</v>
      </c>
    </row>
    <row r="219" spans="1:5" ht="267.75">
      <c r="A219" t="s">
        <v>53</v>
      </c>
      <c r="E219" s="35" t="s">
        <v>431</v>
      </c>
    </row>
    <row r="220" spans="1:18" ht="12.75" customHeight="1">
      <c r="A220" s="6" t="s">
        <v>43</v>
      </c>
      <c s="6"/>
      <c s="42" t="s">
        <v>33</v>
      </c>
      <c s="6"/>
      <c s="27" t="s">
        <v>432</v>
      </c>
      <c s="6"/>
      <c s="6"/>
      <c s="6"/>
      <c s="43">
        <f>0+Q220</f>
      </c>
      <c r="O220">
        <f>0+R220</f>
      </c>
      <c r="Q220">
        <f>0+I221+I225+I229+I233+I237+I241</f>
      </c>
      <c>
        <f>0+O221+O225+O229+O233+O237+O241</f>
      </c>
    </row>
    <row r="221" spans="1:16" ht="12.75">
      <c r="A221" s="25" t="s">
        <v>45</v>
      </c>
      <c s="29" t="s">
        <v>397</v>
      </c>
      <c s="29" t="s">
        <v>1140</v>
      </c>
      <c s="25" t="s">
        <v>50</v>
      </c>
      <c s="30" t="s">
        <v>1141</v>
      </c>
      <c s="31" t="s">
        <v>212</v>
      </c>
      <c s="32">
        <v>81.644</v>
      </c>
      <c s="33">
        <v>0</v>
      </c>
      <c s="33">
        <f>ROUND(ROUND(H221,2)*ROUND(G221,3),2)</f>
      </c>
      <c r="O221">
        <f>(I221*21)/100</f>
      </c>
      <c t="s">
        <v>23</v>
      </c>
    </row>
    <row r="222" spans="1:5" ht="12.75">
      <c r="A222" s="34" t="s">
        <v>49</v>
      </c>
      <c r="E222" s="35" t="s">
        <v>50</v>
      </c>
    </row>
    <row r="223" spans="1:5" ht="51">
      <c r="A223" s="36" t="s">
        <v>51</v>
      </c>
      <c r="E223" s="37" t="s">
        <v>1446</v>
      </c>
    </row>
    <row r="224" spans="1:5" ht="369.75">
      <c r="A224" t="s">
        <v>53</v>
      </c>
      <c r="E224" s="35" t="s">
        <v>438</v>
      </c>
    </row>
    <row r="225" spans="1:16" ht="12.75">
      <c r="A225" s="25" t="s">
        <v>45</v>
      </c>
      <c s="29" t="s">
        <v>403</v>
      </c>
      <c s="29" t="s">
        <v>440</v>
      </c>
      <c s="25" t="s">
        <v>50</v>
      </c>
      <c s="30" t="s">
        <v>441</v>
      </c>
      <c s="31" t="s">
        <v>212</v>
      </c>
      <c s="32">
        <v>25.42</v>
      </c>
      <c s="33">
        <v>0</v>
      </c>
      <c s="33">
        <f>ROUND(ROUND(H225,2)*ROUND(G225,3),2)</f>
      </c>
      <c r="O225">
        <f>(I225*21)/100</f>
      </c>
      <c t="s">
        <v>23</v>
      </c>
    </row>
    <row r="226" spans="1:5" ht="12.75">
      <c r="A226" s="34" t="s">
        <v>49</v>
      </c>
      <c r="E226" s="35" t="s">
        <v>50</v>
      </c>
    </row>
    <row r="227" spans="1:5" ht="89.25">
      <c r="A227" s="36" t="s">
        <v>51</v>
      </c>
      <c r="E227" s="37" t="s">
        <v>1447</v>
      </c>
    </row>
    <row r="228" spans="1:5" ht="369.75">
      <c r="A228" t="s">
        <v>53</v>
      </c>
      <c r="E228" s="35" t="s">
        <v>438</v>
      </c>
    </row>
    <row r="229" spans="1:16" ht="12.75">
      <c r="A229" s="25" t="s">
        <v>45</v>
      </c>
      <c s="29" t="s">
        <v>408</v>
      </c>
      <c s="29" t="s">
        <v>1145</v>
      </c>
      <c s="25" t="s">
        <v>50</v>
      </c>
      <c s="30" t="s">
        <v>1146</v>
      </c>
      <c s="31" t="s">
        <v>212</v>
      </c>
      <c s="32">
        <v>11.493</v>
      </c>
      <c s="33">
        <v>0</v>
      </c>
      <c s="33">
        <f>ROUND(ROUND(H229,2)*ROUND(G229,3),2)</f>
      </c>
      <c r="O229">
        <f>(I229*21)/100</f>
      </c>
      <c t="s">
        <v>23</v>
      </c>
    </row>
    <row r="230" spans="1:5" ht="12.75">
      <c r="A230" s="34" t="s">
        <v>49</v>
      </c>
      <c r="E230" s="35" t="s">
        <v>50</v>
      </c>
    </row>
    <row r="231" spans="1:5" ht="25.5">
      <c r="A231" s="36" t="s">
        <v>51</v>
      </c>
      <c r="E231" s="37" t="s">
        <v>1448</v>
      </c>
    </row>
    <row r="232" spans="1:5" ht="25.5">
      <c r="A232" t="s">
        <v>53</v>
      </c>
      <c r="E232" s="35" t="s">
        <v>1148</v>
      </c>
    </row>
    <row r="233" spans="1:16" ht="12.75">
      <c r="A233" s="25" t="s">
        <v>45</v>
      </c>
      <c s="29" t="s">
        <v>414</v>
      </c>
      <c s="29" t="s">
        <v>1153</v>
      </c>
      <c s="25" t="s">
        <v>50</v>
      </c>
      <c s="30" t="s">
        <v>1154</v>
      </c>
      <c s="31" t="s">
        <v>212</v>
      </c>
      <c s="32">
        <v>191.55</v>
      </c>
      <c s="33">
        <v>0</v>
      </c>
      <c s="33">
        <f>ROUND(ROUND(H233,2)*ROUND(G233,3),2)</f>
      </c>
      <c r="O233">
        <f>(I233*21)/100</f>
      </c>
      <c t="s">
        <v>23</v>
      </c>
    </row>
    <row r="234" spans="1:5" ht="12.75">
      <c r="A234" s="34" t="s">
        <v>49</v>
      </c>
      <c r="E234" s="35" t="s">
        <v>50</v>
      </c>
    </row>
    <row r="235" spans="1:5" ht="38.25">
      <c r="A235" s="36" t="s">
        <v>51</v>
      </c>
      <c r="E235" s="37" t="s">
        <v>1449</v>
      </c>
    </row>
    <row r="236" spans="1:5" ht="38.25">
      <c r="A236" t="s">
        <v>53</v>
      </c>
      <c r="E236" s="35" t="s">
        <v>372</v>
      </c>
    </row>
    <row r="237" spans="1:16" ht="12.75">
      <c r="A237" s="25" t="s">
        <v>45</v>
      </c>
      <c s="29" t="s">
        <v>421</v>
      </c>
      <c s="29" t="s">
        <v>1290</v>
      </c>
      <c s="25" t="s">
        <v>50</v>
      </c>
      <c s="30" t="s">
        <v>1291</v>
      </c>
      <c s="31" t="s">
        <v>212</v>
      </c>
      <c s="32">
        <v>182.866</v>
      </c>
      <c s="33">
        <v>0</v>
      </c>
      <c s="33">
        <f>ROUND(ROUND(H237,2)*ROUND(G237,3),2)</f>
      </c>
      <c r="O237">
        <f>(I237*21)/100</f>
      </c>
      <c t="s">
        <v>23</v>
      </c>
    </row>
    <row r="238" spans="1:5" ht="12.75">
      <c r="A238" s="34" t="s">
        <v>49</v>
      </c>
      <c r="E238" s="35" t="s">
        <v>50</v>
      </c>
    </row>
    <row r="239" spans="1:5" ht="204">
      <c r="A239" s="36" t="s">
        <v>51</v>
      </c>
      <c r="E239" s="37" t="s">
        <v>1450</v>
      </c>
    </row>
    <row r="240" spans="1:5" ht="51">
      <c r="A240" t="s">
        <v>53</v>
      </c>
      <c r="E240" s="35" t="s">
        <v>1293</v>
      </c>
    </row>
    <row r="241" spans="1:16" ht="12.75">
      <c r="A241" s="25" t="s">
        <v>45</v>
      </c>
      <c s="29" t="s">
        <v>426</v>
      </c>
      <c s="29" t="s">
        <v>1295</v>
      </c>
      <c s="25" t="s">
        <v>50</v>
      </c>
      <c s="30" t="s">
        <v>1296</v>
      </c>
      <c s="31" t="s">
        <v>212</v>
      </c>
      <c s="32">
        <v>6</v>
      </c>
      <c s="33">
        <v>0</v>
      </c>
      <c s="33">
        <f>ROUND(ROUND(H241,2)*ROUND(G241,3),2)</f>
      </c>
      <c r="O241">
        <f>(I241*21)/100</f>
      </c>
      <c t="s">
        <v>23</v>
      </c>
    </row>
    <row r="242" spans="1:5" ht="12.75">
      <c r="A242" s="34" t="s">
        <v>49</v>
      </c>
      <c r="E242" s="35" t="s">
        <v>50</v>
      </c>
    </row>
    <row r="243" spans="1:5" ht="51">
      <c r="A243" s="36" t="s">
        <v>51</v>
      </c>
      <c r="E243" s="37" t="s">
        <v>1451</v>
      </c>
    </row>
    <row r="244" spans="1:5" ht="51">
      <c r="A244" t="s">
        <v>53</v>
      </c>
      <c r="E244" s="35" t="s">
        <v>1298</v>
      </c>
    </row>
    <row r="245" spans="1:18" ht="12.75" customHeight="1">
      <c r="A245" s="6" t="s">
        <v>43</v>
      </c>
      <c s="6"/>
      <c s="42" t="s">
        <v>35</v>
      </c>
      <c s="6"/>
      <c s="27" t="s">
        <v>461</v>
      </c>
      <c s="6"/>
      <c s="6"/>
      <c s="6"/>
      <c s="43">
        <f>0+Q245</f>
      </c>
      <c r="O245">
        <f>0+R245</f>
      </c>
      <c r="Q245">
        <f>0+I246+I250+I254+I258</f>
      </c>
      <c>
        <f>0+O246+O250+O254+O258</f>
      </c>
    </row>
    <row r="246" spans="1:16" ht="12.75">
      <c r="A246" s="25" t="s">
        <v>45</v>
      </c>
      <c s="29" t="s">
        <v>433</v>
      </c>
      <c s="29" t="s">
        <v>1156</v>
      </c>
      <c s="25" t="s">
        <v>50</v>
      </c>
      <c s="30" t="s">
        <v>1157</v>
      </c>
      <c s="31" t="s">
        <v>212</v>
      </c>
      <c s="32">
        <v>148</v>
      </c>
      <c s="33">
        <v>0</v>
      </c>
      <c s="33">
        <f>ROUND(ROUND(H246,2)*ROUND(G246,3),2)</f>
      </c>
      <c r="O246">
        <f>(I246*21)/100</f>
      </c>
      <c t="s">
        <v>23</v>
      </c>
    </row>
    <row r="247" spans="1:5" ht="12.75">
      <c r="A247" s="34" t="s">
        <v>49</v>
      </c>
      <c r="E247" s="35" t="s">
        <v>50</v>
      </c>
    </row>
    <row r="248" spans="1:5" ht="38.25">
      <c r="A248" s="36" t="s">
        <v>51</v>
      </c>
      <c r="E248" s="37" t="s">
        <v>1452</v>
      </c>
    </row>
    <row r="249" spans="1:5" ht="51">
      <c r="A249" t="s">
        <v>53</v>
      </c>
      <c r="E249" s="35" t="s">
        <v>467</v>
      </c>
    </row>
    <row r="250" spans="1:16" ht="12.75">
      <c r="A250" s="25" t="s">
        <v>45</v>
      </c>
      <c s="29" t="s">
        <v>439</v>
      </c>
      <c s="29" t="s">
        <v>1159</v>
      </c>
      <c s="25" t="s">
        <v>50</v>
      </c>
      <c s="30" t="s">
        <v>1160</v>
      </c>
      <c s="31" t="s">
        <v>149</v>
      </c>
      <c s="32">
        <v>22.2</v>
      </c>
      <c s="33">
        <v>0</v>
      </c>
      <c s="33">
        <f>ROUND(ROUND(H250,2)*ROUND(G250,3),2)</f>
      </c>
      <c r="O250">
        <f>(I250*21)/100</f>
      </c>
      <c t="s">
        <v>23</v>
      </c>
    </row>
    <row r="251" spans="1:5" ht="12.75">
      <c r="A251" s="34" t="s">
        <v>49</v>
      </c>
      <c r="E251" s="35" t="s">
        <v>50</v>
      </c>
    </row>
    <row r="252" spans="1:5" ht="38.25">
      <c r="A252" s="36" t="s">
        <v>51</v>
      </c>
      <c r="E252" s="37" t="s">
        <v>1453</v>
      </c>
    </row>
    <row r="253" spans="1:5" ht="38.25">
      <c r="A253" t="s">
        <v>53</v>
      </c>
      <c r="E253" s="35" t="s">
        <v>1162</v>
      </c>
    </row>
    <row r="254" spans="1:16" ht="12.75">
      <c r="A254" s="25" t="s">
        <v>45</v>
      </c>
      <c s="29" t="s">
        <v>444</v>
      </c>
      <c s="29" t="s">
        <v>523</v>
      </c>
      <c s="25" t="s">
        <v>50</v>
      </c>
      <c s="30" t="s">
        <v>524</v>
      </c>
      <c s="31" t="s">
        <v>149</v>
      </c>
      <c s="32">
        <v>4.1</v>
      </c>
      <c s="33">
        <v>0</v>
      </c>
      <c s="33">
        <f>ROUND(ROUND(H254,2)*ROUND(G254,3),2)</f>
      </c>
      <c r="O254">
        <f>(I254*21)/100</f>
      </c>
      <c t="s">
        <v>23</v>
      </c>
    </row>
    <row r="255" spans="1:5" ht="12.75">
      <c r="A255" s="34" t="s">
        <v>49</v>
      </c>
      <c r="E255" s="35" t="s">
        <v>50</v>
      </c>
    </row>
    <row r="256" spans="1:5" ht="38.25">
      <c r="A256" s="36" t="s">
        <v>51</v>
      </c>
      <c r="E256" s="37" t="s">
        <v>1454</v>
      </c>
    </row>
    <row r="257" spans="1:5" ht="153">
      <c r="A257" t="s">
        <v>53</v>
      </c>
      <c r="E257" s="35" t="s">
        <v>527</v>
      </c>
    </row>
    <row r="258" spans="1:16" ht="12.75">
      <c r="A258" s="25" t="s">
        <v>45</v>
      </c>
      <c s="29" t="s">
        <v>449</v>
      </c>
      <c s="29" t="s">
        <v>1167</v>
      </c>
      <c s="25" t="s">
        <v>50</v>
      </c>
      <c s="30" t="s">
        <v>1168</v>
      </c>
      <c s="31" t="s">
        <v>149</v>
      </c>
      <c s="32">
        <v>296</v>
      </c>
      <c s="33">
        <v>0</v>
      </c>
      <c s="33">
        <f>ROUND(ROUND(H258,2)*ROUND(G258,3),2)</f>
      </c>
      <c r="O258">
        <f>(I258*21)/100</f>
      </c>
      <c t="s">
        <v>23</v>
      </c>
    </row>
    <row r="259" spans="1:5" ht="12.75">
      <c r="A259" s="34" t="s">
        <v>49</v>
      </c>
      <c r="E259" s="35" t="s">
        <v>50</v>
      </c>
    </row>
    <row r="260" spans="1:5" ht="63.75">
      <c r="A260" s="36" t="s">
        <v>51</v>
      </c>
      <c r="E260" s="37" t="s">
        <v>1455</v>
      </c>
    </row>
    <row r="261" spans="1:5" ht="153">
      <c r="A261" t="s">
        <v>53</v>
      </c>
      <c r="E261" s="35" t="s">
        <v>1170</v>
      </c>
    </row>
    <row r="262" spans="1:18" ht="12.75" customHeight="1">
      <c r="A262" s="6" t="s">
        <v>43</v>
      </c>
      <c s="6"/>
      <c s="42" t="s">
        <v>73</v>
      </c>
      <c s="6"/>
      <c s="27" t="s">
        <v>554</v>
      </c>
      <c s="6"/>
      <c s="6"/>
      <c s="6"/>
      <c s="43">
        <f>0+Q262</f>
      </c>
      <c r="O262">
        <f>0+R262</f>
      </c>
      <c r="Q262">
        <f>0+I263+I267+I271+I275+I279+I283+I287</f>
      </c>
      <c>
        <f>0+O263+O267+O271+O275+O279+O283+O287</f>
      </c>
    </row>
    <row r="263" spans="1:16" ht="25.5">
      <c r="A263" s="25" t="s">
        <v>45</v>
      </c>
      <c s="29" t="s">
        <v>455</v>
      </c>
      <c s="29" t="s">
        <v>1171</v>
      </c>
      <c s="25" t="s">
        <v>50</v>
      </c>
      <c s="30" t="s">
        <v>1172</v>
      </c>
      <c s="31" t="s">
        <v>149</v>
      </c>
      <c s="32">
        <v>170</v>
      </c>
      <c s="33">
        <v>0</v>
      </c>
      <c s="33">
        <f>ROUND(ROUND(H263,2)*ROUND(G263,3),2)</f>
      </c>
      <c r="O263">
        <f>(I263*21)/100</f>
      </c>
      <c t="s">
        <v>23</v>
      </c>
    </row>
    <row r="264" spans="1:5" ht="12.75">
      <c r="A264" s="34" t="s">
        <v>49</v>
      </c>
      <c r="E264" s="35" t="s">
        <v>50</v>
      </c>
    </row>
    <row r="265" spans="1:5" ht="38.25">
      <c r="A265" s="36" t="s">
        <v>51</v>
      </c>
      <c r="E265" s="37" t="s">
        <v>1456</v>
      </c>
    </row>
    <row r="266" spans="1:5" ht="191.25">
      <c r="A266" t="s">
        <v>53</v>
      </c>
      <c r="E266" s="35" t="s">
        <v>566</v>
      </c>
    </row>
    <row r="267" spans="1:16" ht="25.5">
      <c r="A267" s="25" t="s">
        <v>45</v>
      </c>
      <c s="29" t="s">
        <v>462</v>
      </c>
      <c s="29" t="s">
        <v>1174</v>
      </c>
      <c s="25" t="s">
        <v>50</v>
      </c>
      <c s="30" t="s">
        <v>1175</v>
      </c>
      <c s="31" t="s">
        <v>149</v>
      </c>
      <c s="32">
        <v>179.634</v>
      </c>
      <c s="33">
        <v>0</v>
      </c>
      <c s="33">
        <f>ROUND(ROUND(H267,2)*ROUND(G267,3),2)</f>
      </c>
      <c r="O267">
        <f>(I267*21)/100</f>
      </c>
      <c t="s">
        <v>23</v>
      </c>
    </row>
    <row r="268" spans="1:5" ht="12.75">
      <c r="A268" s="34" t="s">
        <v>49</v>
      </c>
      <c r="E268" s="35" t="s">
        <v>50</v>
      </c>
    </row>
    <row r="269" spans="1:5" ht="12.75">
      <c r="A269" s="36" t="s">
        <v>51</v>
      </c>
      <c r="E269" s="37" t="s">
        <v>1457</v>
      </c>
    </row>
    <row r="270" spans="1:5" ht="204">
      <c r="A270" t="s">
        <v>53</v>
      </c>
      <c r="E270" s="35" t="s">
        <v>1177</v>
      </c>
    </row>
    <row r="271" spans="1:16" ht="12.75">
      <c r="A271" s="25" t="s">
        <v>45</v>
      </c>
      <c s="29" t="s">
        <v>468</v>
      </c>
      <c s="29" t="s">
        <v>1178</v>
      </c>
      <c s="25" t="s">
        <v>50</v>
      </c>
      <c s="30" t="s">
        <v>1179</v>
      </c>
      <c s="31" t="s">
        <v>149</v>
      </c>
      <c s="32">
        <v>222.404</v>
      </c>
      <c s="33">
        <v>0</v>
      </c>
      <c s="33">
        <f>ROUND(ROUND(H271,2)*ROUND(G271,3),2)</f>
      </c>
      <c r="O271">
        <f>(I271*21)/100</f>
      </c>
      <c t="s">
        <v>23</v>
      </c>
    </row>
    <row r="272" spans="1:5" ht="12.75">
      <c r="A272" s="34" t="s">
        <v>49</v>
      </c>
      <c r="E272" s="35" t="s">
        <v>50</v>
      </c>
    </row>
    <row r="273" spans="1:5" ht="25.5">
      <c r="A273" s="36" t="s">
        <v>51</v>
      </c>
      <c r="E273" s="37" t="s">
        <v>1458</v>
      </c>
    </row>
    <row r="274" spans="1:5" ht="38.25">
      <c r="A274" t="s">
        <v>53</v>
      </c>
      <c r="E274" s="35" t="s">
        <v>1181</v>
      </c>
    </row>
    <row r="275" spans="1:16" ht="12.75">
      <c r="A275" s="25" t="s">
        <v>45</v>
      </c>
      <c s="29" t="s">
        <v>473</v>
      </c>
      <c s="29" t="s">
        <v>1182</v>
      </c>
      <c s="25" t="s">
        <v>50</v>
      </c>
      <c s="30" t="s">
        <v>1183</v>
      </c>
      <c s="31" t="s">
        <v>149</v>
      </c>
      <c s="32">
        <v>1439.464</v>
      </c>
      <c s="33">
        <v>0</v>
      </c>
      <c s="33">
        <f>ROUND(ROUND(H275,2)*ROUND(G275,3),2)</f>
      </c>
      <c r="O275">
        <f>(I275*21)/100</f>
      </c>
      <c t="s">
        <v>23</v>
      </c>
    </row>
    <row r="276" spans="1:5" ht="12.75">
      <c r="A276" s="34" t="s">
        <v>49</v>
      </c>
      <c r="E276" s="35" t="s">
        <v>50</v>
      </c>
    </row>
    <row r="277" spans="1:5" ht="89.25">
      <c r="A277" s="36" t="s">
        <v>51</v>
      </c>
      <c r="E277" s="37" t="s">
        <v>1459</v>
      </c>
    </row>
    <row r="278" spans="1:5" ht="38.25">
      <c r="A278" t="s">
        <v>53</v>
      </c>
      <c r="E278" s="35" t="s">
        <v>1181</v>
      </c>
    </row>
    <row r="279" spans="1:16" ht="12.75">
      <c r="A279" s="25" t="s">
        <v>45</v>
      </c>
      <c s="29" t="s">
        <v>479</v>
      </c>
      <c s="29" t="s">
        <v>1189</v>
      </c>
      <c s="25" t="s">
        <v>50</v>
      </c>
      <c s="30" t="s">
        <v>1190</v>
      </c>
      <c s="31" t="s">
        <v>149</v>
      </c>
      <c s="32">
        <v>307.557</v>
      </c>
      <c s="33">
        <v>0</v>
      </c>
      <c s="33">
        <f>ROUND(ROUND(H279,2)*ROUND(G279,3),2)</f>
      </c>
      <c r="O279">
        <f>(I279*21)/100</f>
      </c>
      <c t="s">
        <v>23</v>
      </c>
    </row>
    <row r="280" spans="1:5" ht="12.75">
      <c r="A280" s="34" t="s">
        <v>49</v>
      </c>
      <c r="E280" s="35" t="s">
        <v>50</v>
      </c>
    </row>
    <row r="281" spans="1:5" ht="25.5">
      <c r="A281" s="36" t="s">
        <v>51</v>
      </c>
      <c r="E281" s="37" t="s">
        <v>1460</v>
      </c>
    </row>
    <row r="282" spans="1:5" ht="51">
      <c r="A282" t="s">
        <v>53</v>
      </c>
      <c r="E282" s="35" t="s">
        <v>1192</v>
      </c>
    </row>
    <row r="283" spans="1:16" ht="12.75">
      <c r="A283" s="25" t="s">
        <v>45</v>
      </c>
      <c s="29" t="s">
        <v>485</v>
      </c>
      <c s="29" t="s">
        <v>1193</v>
      </c>
      <c s="25" t="s">
        <v>50</v>
      </c>
      <c s="30" t="s">
        <v>1194</v>
      </c>
      <c s="31" t="s">
        <v>149</v>
      </c>
      <c s="32">
        <v>36.66</v>
      </c>
      <c s="33">
        <v>0</v>
      </c>
      <c s="33">
        <f>ROUND(ROUND(H283,2)*ROUND(G283,3),2)</f>
      </c>
      <c r="O283">
        <f>(I283*21)/100</f>
      </c>
      <c t="s">
        <v>23</v>
      </c>
    </row>
    <row r="284" spans="1:5" ht="12.75">
      <c r="A284" s="34" t="s">
        <v>49</v>
      </c>
      <c r="E284" s="35" t="s">
        <v>50</v>
      </c>
    </row>
    <row r="285" spans="1:5" ht="12.75">
      <c r="A285" s="36" t="s">
        <v>51</v>
      </c>
      <c r="E285" s="37" t="s">
        <v>1461</v>
      </c>
    </row>
    <row r="286" spans="1:5" ht="51">
      <c r="A286" t="s">
        <v>53</v>
      </c>
      <c r="E286" s="35" t="s">
        <v>1192</v>
      </c>
    </row>
    <row r="287" spans="1:16" ht="12.75">
      <c r="A287" s="25" t="s">
        <v>45</v>
      </c>
      <c s="29" t="s">
        <v>491</v>
      </c>
      <c s="29" t="s">
        <v>1196</v>
      </c>
      <c s="25" t="s">
        <v>50</v>
      </c>
      <c s="30" t="s">
        <v>1197</v>
      </c>
      <c s="31" t="s">
        <v>149</v>
      </c>
      <c s="32">
        <v>41.195</v>
      </c>
      <c s="33">
        <v>0</v>
      </c>
      <c s="33">
        <f>ROUND(ROUND(H287,2)*ROUND(G287,3),2)</f>
      </c>
      <c r="O287">
        <f>(I287*21)/100</f>
      </c>
      <c t="s">
        <v>23</v>
      </c>
    </row>
    <row r="288" spans="1:5" ht="12.75">
      <c r="A288" s="34" t="s">
        <v>49</v>
      </c>
      <c r="E288" s="35" t="s">
        <v>50</v>
      </c>
    </row>
    <row r="289" spans="1:5" ht="12.75">
      <c r="A289" s="36" t="s">
        <v>51</v>
      </c>
      <c r="E289" s="37" t="s">
        <v>1462</v>
      </c>
    </row>
    <row r="290" spans="1:5" ht="51">
      <c r="A290" t="s">
        <v>53</v>
      </c>
      <c r="E290" s="35" t="s">
        <v>1192</v>
      </c>
    </row>
    <row r="291" spans="1:18" ht="12.75" customHeight="1">
      <c r="A291" s="6" t="s">
        <v>43</v>
      </c>
      <c s="6"/>
      <c s="42" t="s">
        <v>76</v>
      </c>
      <c s="6"/>
      <c s="27" t="s">
        <v>567</v>
      </c>
      <c s="6"/>
      <c s="6"/>
      <c s="6"/>
      <c s="43">
        <f>0+Q291</f>
      </c>
      <c r="O291">
        <f>0+R291</f>
      </c>
      <c r="Q291">
        <f>0+I292+I296+I300+I304+I308+I312</f>
      </c>
      <c>
        <f>0+O292+O296+O300+O304+O308+O312</f>
      </c>
    </row>
    <row r="292" spans="1:16" ht="12.75">
      <c r="A292" s="25" t="s">
        <v>45</v>
      </c>
      <c s="29" t="s">
        <v>496</v>
      </c>
      <c s="29" t="s">
        <v>1199</v>
      </c>
      <c s="25" t="s">
        <v>50</v>
      </c>
      <c s="30" t="s">
        <v>1200</v>
      </c>
      <c s="31" t="s">
        <v>230</v>
      </c>
      <c s="32">
        <v>29</v>
      </c>
      <c s="33">
        <v>0</v>
      </c>
      <c s="33">
        <f>ROUND(ROUND(H292,2)*ROUND(G292,3),2)</f>
      </c>
      <c r="O292">
        <f>(I292*21)/100</f>
      </c>
      <c t="s">
        <v>23</v>
      </c>
    </row>
    <row r="293" spans="1:5" ht="12.75">
      <c r="A293" s="34" t="s">
        <v>49</v>
      </c>
      <c r="E293" s="35" t="s">
        <v>50</v>
      </c>
    </row>
    <row r="294" spans="1:5" ht="76.5">
      <c r="A294" s="36" t="s">
        <v>51</v>
      </c>
      <c r="E294" s="37" t="s">
        <v>1463</v>
      </c>
    </row>
    <row r="295" spans="1:5" ht="255">
      <c r="A295" t="s">
        <v>53</v>
      </c>
      <c r="E295" s="35" t="s">
        <v>573</v>
      </c>
    </row>
    <row r="296" spans="1:16" ht="12.75">
      <c r="A296" s="25" t="s">
        <v>45</v>
      </c>
      <c s="29" t="s">
        <v>502</v>
      </c>
      <c s="29" t="s">
        <v>1379</v>
      </c>
      <c s="25" t="s">
        <v>50</v>
      </c>
      <c s="30" t="s">
        <v>1380</v>
      </c>
      <c s="31" t="s">
        <v>230</v>
      </c>
      <c s="32">
        <v>148</v>
      </c>
      <c s="33">
        <v>0</v>
      </c>
      <c s="33">
        <f>ROUND(ROUND(H296,2)*ROUND(G296,3),2)</f>
      </c>
      <c r="O296">
        <f>(I296*21)/100</f>
      </c>
      <c t="s">
        <v>23</v>
      </c>
    </row>
    <row r="297" spans="1:5" ht="12.75">
      <c r="A297" s="34" t="s">
        <v>49</v>
      </c>
      <c r="E297" s="35" t="s">
        <v>50</v>
      </c>
    </row>
    <row r="298" spans="1:5" ht="76.5">
      <c r="A298" s="36" t="s">
        <v>51</v>
      </c>
      <c r="E298" s="37" t="s">
        <v>1464</v>
      </c>
    </row>
    <row r="299" spans="1:5" ht="242.25">
      <c r="A299" t="s">
        <v>53</v>
      </c>
      <c r="E299" s="35" t="s">
        <v>1205</v>
      </c>
    </row>
    <row r="300" spans="1:16" ht="12.75">
      <c r="A300" s="25" t="s">
        <v>45</v>
      </c>
      <c s="29" t="s">
        <v>508</v>
      </c>
      <c s="29" t="s">
        <v>1202</v>
      </c>
      <c s="25" t="s">
        <v>50</v>
      </c>
      <c s="30" t="s">
        <v>1203</v>
      </c>
      <c s="31" t="s">
        <v>230</v>
      </c>
      <c s="32">
        <v>143.95</v>
      </c>
      <c s="33">
        <v>0</v>
      </c>
      <c s="33">
        <f>ROUND(ROUND(H300,2)*ROUND(G300,3),2)</f>
      </c>
      <c r="O300">
        <f>(I300*21)/100</f>
      </c>
      <c t="s">
        <v>23</v>
      </c>
    </row>
    <row r="301" spans="1:5" ht="12.75">
      <c r="A301" s="34" t="s">
        <v>49</v>
      </c>
      <c r="E301" s="35" t="s">
        <v>50</v>
      </c>
    </row>
    <row r="302" spans="1:5" ht="51">
      <c r="A302" s="36" t="s">
        <v>51</v>
      </c>
      <c r="E302" s="37" t="s">
        <v>1465</v>
      </c>
    </row>
    <row r="303" spans="1:5" ht="242.25">
      <c r="A303" t="s">
        <v>53</v>
      </c>
      <c r="E303" s="35" t="s">
        <v>1205</v>
      </c>
    </row>
    <row r="304" spans="1:16" ht="12.75">
      <c r="A304" s="25" t="s">
        <v>45</v>
      </c>
      <c s="29" t="s">
        <v>513</v>
      </c>
      <c s="29" t="s">
        <v>1206</v>
      </c>
      <c s="25" t="s">
        <v>50</v>
      </c>
      <c s="30" t="s">
        <v>1207</v>
      </c>
      <c s="31" t="s">
        <v>230</v>
      </c>
      <c s="32">
        <v>125.2</v>
      </c>
      <c s="33">
        <v>0</v>
      </c>
      <c s="33">
        <f>ROUND(ROUND(H304,2)*ROUND(G304,3),2)</f>
      </c>
      <c r="O304">
        <f>(I304*21)/100</f>
      </c>
      <c t="s">
        <v>23</v>
      </c>
    </row>
    <row r="305" spans="1:5" ht="12.75">
      <c r="A305" s="34" t="s">
        <v>49</v>
      </c>
      <c r="E305" s="35" t="s">
        <v>50</v>
      </c>
    </row>
    <row r="306" spans="1:5" ht="25.5">
      <c r="A306" s="36" t="s">
        <v>51</v>
      </c>
      <c r="E306" s="37" t="s">
        <v>1466</v>
      </c>
    </row>
    <row r="307" spans="1:5" ht="242.25">
      <c r="A307" t="s">
        <v>53</v>
      </c>
      <c r="E307" s="35" t="s">
        <v>1209</v>
      </c>
    </row>
    <row r="308" spans="1:16" ht="12.75">
      <c r="A308" s="25" t="s">
        <v>45</v>
      </c>
      <c s="29" t="s">
        <v>517</v>
      </c>
      <c s="29" t="s">
        <v>1467</v>
      </c>
      <c s="25" t="s">
        <v>50</v>
      </c>
      <c s="30" t="s">
        <v>1468</v>
      </c>
      <c s="31" t="s">
        <v>170</v>
      </c>
      <c s="32">
        <v>1</v>
      </c>
      <c s="33">
        <v>0</v>
      </c>
      <c s="33">
        <f>ROUND(ROUND(H308,2)*ROUND(G308,3),2)</f>
      </c>
      <c r="O308">
        <f>(I308*21)/100</f>
      </c>
      <c t="s">
        <v>23</v>
      </c>
    </row>
    <row r="309" spans="1:5" ht="12.75">
      <c r="A309" s="34" t="s">
        <v>49</v>
      </c>
      <c r="E309" s="35" t="s">
        <v>50</v>
      </c>
    </row>
    <row r="310" spans="1:5" ht="38.25">
      <c r="A310" s="36" t="s">
        <v>51</v>
      </c>
      <c r="E310" s="37" t="s">
        <v>1469</v>
      </c>
    </row>
    <row r="311" spans="1:5" ht="153">
      <c r="A311" t="s">
        <v>53</v>
      </c>
      <c r="E311" s="35" t="s">
        <v>1470</v>
      </c>
    </row>
    <row r="312" spans="1:16" ht="12.75">
      <c r="A312" s="25" t="s">
        <v>45</v>
      </c>
      <c s="29" t="s">
        <v>522</v>
      </c>
      <c s="29" t="s">
        <v>586</v>
      </c>
      <c s="25" t="s">
        <v>50</v>
      </c>
      <c s="30" t="s">
        <v>587</v>
      </c>
      <c s="31" t="s">
        <v>170</v>
      </c>
      <c s="32">
        <v>8</v>
      </c>
      <c s="33">
        <v>0</v>
      </c>
      <c s="33">
        <f>ROUND(ROUND(H312,2)*ROUND(G312,3),2)</f>
      </c>
      <c r="O312">
        <f>(I312*21)/100</f>
      </c>
      <c t="s">
        <v>23</v>
      </c>
    </row>
    <row r="313" spans="1:5" ht="12.75">
      <c r="A313" s="34" t="s">
        <v>49</v>
      </c>
      <c r="E313" s="35" t="s">
        <v>50</v>
      </c>
    </row>
    <row r="314" spans="1:5" ht="25.5">
      <c r="A314" s="36" t="s">
        <v>51</v>
      </c>
      <c r="E314" s="37" t="s">
        <v>1471</v>
      </c>
    </row>
    <row r="315" spans="1:5" ht="76.5">
      <c r="A315" t="s">
        <v>53</v>
      </c>
      <c r="E315" s="35" t="s">
        <v>590</v>
      </c>
    </row>
    <row r="316" spans="1:18" ht="12.75" customHeight="1">
      <c r="A316" s="6" t="s">
        <v>43</v>
      </c>
      <c s="6"/>
      <c s="42" t="s">
        <v>40</v>
      </c>
      <c s="6"/>
      <c s="27" t="s">
        <v>618</v>
      </c>
      <c s="6"/>
      <c s="6"/>
      <c s="6"/>
      <c s="43">
        <f>0+Q316</f>
      </c>
      <c r="O316">
        <f>0+R316</f>
      </c>
      <c r="Q316">
        <f>0+I317+I321+I325+I329+I333+I337+I341+I345+I349+I353+I357+I361</f>
      </c>
      <c>
        <f>0+O317+O321+O325+O329+O333+O337+O341+O345+O349+O353+O357+O361</f>
      </c>
    </row>
    <row r="317" spans="1:16" ht="12.75">
      <c r="A317" s="25" t="s">
        <v>45</v>
      </c>
      <c s="29" t="s">
        <v>528</v>
      </c>
      <c s="29" t="s">
        <v>1472</v>
      </c>
      <c s="25" t="s">
        <v>50</v>
      </c>
      <c s="30" t="s">
        <v>1473</v>
      </c>
      <c s="31" t="s">
        <v>230</v>
      </c>
      <c s="32">
        <v>2.5</v>
      </c>
      <c s="33">
        <v>0</v>
      </c>
      <c s="33">
        <f>ROUND(ROUND(H317,2)*ROUND(G317,3),2)</f>
      </c>
      <c r="O317">
        <f>(I317*21)/100</f>
      </c>
      <c t="s">
        <v>23</v>
      </c>
    </row>
    <row r="318" spans="1:5" ht="12.75">
      <c r="A318" s="34" t="s">
        <v>49</v>
      </c>
      <c r="E318" s="35" t="s">
        <v>50</v>
      </c>
    </row>
    <row r="319" spans="1:5" ht="51">
      <c r="A319" s="36" t="s">
        <v>51</v>
      </c>
      <c r="E319" s="37" t="s">
        <v>1474</v>
      </c>
    </row>
    <row r="320" spans="1:5" ht="38.25">
      <c r="A320" t="s">
        <v>53</v>
      </c>
      <c r="E320" s="35" t="s">
        <v>630</v>
      </c>
    </row>
    <row r="321" spans="1:16" ht="12.75">
      <c r="A321" s="25" t="s">
        <v>45</v>
      </c>
      <c s="29" t="s">
        <v>533</v>
      </c>
      <c s="29" t="s">
        <v>1215</v>
      </c>
      <c s="25" t="s">
        <v>50</v>
      </c>
      <c s="30" t="s">
        <v>1216</v>
      </c>
      <c s="31" t="s">
        <v>230</v>
      </c>
      <c s="32">
        <v>128.2</v>
      </c>
      <c s="33">
        <v>0</v>
      </c>
      <c s="33">
        <f>ROUND(ROUND(H321,2)*ROUND(G321,3),2)</f>
      </c>
      <c r="O321">
        <f>(I321*21)/100</f>
      </c>
      <c t="s">
        <v>23</v>
      </c>
    </row>
    <row r="322" spans="1:5" ht="12.75">
      <c r="A322" s="34" t="s">
        <v>49</v>
      </c>
      <c r="E322" s="35" t="s">
        <v>50</v>
      </c>
    </row>
    <row r="323" spans="1:5" ht="63.75">
      <c r="A323" s="36" t="s">
        <v>51</v>
      </c>
      <c r="E323" s="37" t="s">
        <v>1475</v>
      </c>
    </row>
    <row r="324" spans="1:5" ht="63.75">
      <c r="A324" t="s">
        <v>53</v>
      </c>
      <c r="E324" s="35" t="s">
        <v>1214</v>
      </c>
    </row>
    <row r="325" spans="1:16" ht="12.75">
      <c r="A325" s="25" t="s">
        <v>45</v>
      </c>
      <c s="29" t="s">
        <v>538</v>
      </c>
      <c s="29" t="s">
        <v>1476</v>
      </c>
      <c s="25" t="s">
        <v>50</v>
      </c>
      <c s="30" t="s">
        <v>1477</v>
      </c>
      <c s="31" t="s">
        <v>230</v>
      </c>
      <c s="32">
        <v>6</v>
      </c>
      <c s="33">
        <v>0</v>
      </c>
      <c s="33">
        <f>ROUND(ROUND(H325,2)*ROUND(G325,3),2)</f>
      </c>
      <c r="O325">
        <f>(I325*21)/100</f>
      </c>
      <c t="s">
        <v>23</v>
      </c>
    </row>
    <row r="326" spans="1:5" ht="12.75">
      <c r="A326" s="34" t="s">
        <v>49</v>
      </c>
      <c r="E326" s="35" t="s">
        <v>50</v>
      </c>
    </row>
    <row r="327" spans="1:5" ht="63.75">
      <c r="A327" s="36" t="s">
        <v>51</v>
      </c>
      <c r="E327" s="37" t="s">
        <v>1478</v>
      </c>
    </row>
    <row r="328" spans="1:5" ht="38.25">
      <c r="A328" t="s">
        <v>53</v>
      </c>
      <c r="E328" s="35" t="s">
        <v>630</v>
      </c>
    </row>
    <row r="329" spans="1:16" ht="25.5">
      <c r="A329" s="25" t="s">
        <v>45</v>
      </c>
      <c s="29" t="s">
        <v>544</v>
      </c>
      <c s="29" t="s">
        <v>1219</v>
      </c>
      <c s="25" t="s">
        <v>50</v>
      </c>
      <c s="30" t="s">
        <v>1220</v>
      </c>
      <c s="31" t="s">
        <v>230</v>
      </c>
      <c s="32">
        <v>120</v>
      </c>
      <c s="33">
        <v>0</v>
      </c>
      <c s="33">
        <f>ROUND(ROUND(H329,2)*ROUND(G329,3),2)</f>
      </c>
      <c r="O329">
        <f>(I329*21)/100</f>
      </c>
      <c t="s">
        <v>23</v>
      </c>
    </row>
    <row r="330" spans="1:5" ht="12.75">
      <c r="A330" s="34" t="s">
        <v>49</v>
      </c>
      <c r="E330" s="35" t="s">
        <v>50</v>
      </c>
    </row>
    <row r="331" spans="1:5" ht="25.5">
      <c r="A331" s="36" t="s">
        <v>51</v>
      </c>
      <c r="E331" s="37" t="s">
        <v>1479</v>
      </c>
    </row>
    <row r="332" spans="1:5" ht="114.75">
      <c r="A332" t="s">
        <v>53</v>
      </c>
      <c r="E332" s="35" t="s">
        <v>1222</v>
      </c>
    </row>
    <row r="333" spans="1:16" ht="12.75">
      <c r="A333" s="25" t="s">
        <v>45</v>
      </c>
      <c s="29" t="s">
        <v>548</v>
      </c>
      <c s="29" t="s">
        <v>1480</v>
      </c>
      <c s="25" t="s">
        <v>50</v>
      </c>
      <c s="30" t="s">
        <v>1481</v>
      </c>
      <c s="31" t="s">
        <v>230</v>
      </c>
      <c s="32">
        <v>4</v>
      </c>
      <c s="33">
        <v>0</v>
      </c>
      <c s="33">
        <f>ROUND(ROUND(H333,2)*ROUND(G333,3),2)</f>
      </c>
      <c r="O333">
        <f>(I333*21)/100</f>
      </c>
      <c t="s">
        <v>23</v>
      </c>
    </row>
    <row r="334" spans="1:5" ht="12.75">
      <c r="A334" s="34" t="s">
        <v>49</v>
      </c>
      <c r="E334" s="35" t="s">
        <v>50</v>
      </c>
    </row>
    <row r="335" spans="1:5" ht="25.5">
      <c r="A335" s="36" t="s">
        <v>51</v>
      </c>
      <c r="E335" s="37" t="s">
        <v>1482</v>
      </c>
    </row>
    <row r="336" spans="1:5" ht="76.5">
      <c r="A336" t="s">
        <v>53</v>
      </c>
      <c r="E336" s="35" t="s">
        <v>1483</v>
      </c>
    </row>
    <row r="337" spans="1:16" ht="12.75">
      <c r="A337" s="25" t="s">
        <v>45</v>
      </c>
      <c s="29" t="s">
        <v>555</v>
      </c>
      <c s="29" t="s">
        <v>1484</v>
      </c>
      <c s="25" t="s">
        <v>50</v>
      </c>
      <c s="30" t="s">
        <v>1485</v>
      </c>
      <c s="31" t="s">
        <v>149</v>
      </c>
      <c s="32">
        <v>0.255</v>
      </c>
      <c s="33">
        <v>0</v>
      </c>
      <c s="33">
        <f>ROUND(ROUND(H337,2)*ROUND(G337,3),2)</f>
      </c>
      <c r="O337">
        <f>(I337*21)/100</f>
      </c>
      <c t="s">
        <v>23</v>
      </c>
    </row>
    <row r="338" spans="1:5" ht="12.75">
      <c r="A338" s="34" t="s">
        <v>49</v>
      </c>
      <c r="E338" s="35" t="s">
        <v>50</v>
      </c>
    </row>
    <row r="339" spans="1:5" ht="38.25">
      <c r="A339" s="36" t="s">
        <v>51</v>
      </c>
      <c r="E339" s="37" t="s">
        <v>1486</v>
      </c>
    </row>
    <row r="340" spans="1:5" ht="25.5">
      <c r="A340" t="s">
        <v>53</v>
      </c>
      <c r="E340" s="35" t="s">
        <v>1487</v>
      </c>
    </row>
    <row r="341" spans="1:16" ht="12.75">
      <c r="A341" s="25" t="s">
        <v>45</v>
      </c>
      <c s="29" t="s">
        <v>561</v>
      </c>
      <c s="29" t="s">
        <v>1238</v>
      </c>
      <c s="25" t="s">
        <v>50</v>
      </c>
      <c s="30" t="s">
        <v>1239</v>
      </c>
      <c s="31" t="s">
        <v>230</v>
      </c>
      <c s="32">
        <v>147</v>
      </c>
      <c s="33">
        <v>0</v>
      </c>
      <c s="33">
        <f>ROUND(ROUND(H341,2)*ROUND(G341,3),2)</f>
      </c>
      <c r="O341">
        <f>(I341*21)/100</f>
      </c>
      <c t="s">
        <v>23</v>
      </c>
    </row>
    <row r="342" spans="1:5" ht="12.75">
      <c r="A342" s="34" t="s">
        <v>49</v>
      </c>
      <c r="E342" s="35" t="s">
        <v>50</v>
      </c>
    </row>
    <row r="343" spans="1:5" ht="38.25">
      <c r="A343" s="36" t="s">
        <v>51</v>
      </c>
      <c r="E343" s="37" t="s">
        <v>1488</v>
      </c>
    </row>
    <row r="344" spans="1:5" ht="38.25">
      <c r="A344" t="s">
        <v>53</v>
      </c>
      <c r="E344" s="35" t="s">
        <v>747</v>
      </c>
    </row>
    <row r="345" spans="1:16" ht="25.5">
      <c r="A345" s="25" t="s">
        <v>45</v>
      </c>
      <c s="29" t="s">
        <v>568</v>
      </c>
      <c s="29" t="s">
        <v>1489</v>
      </c>
      <c s="25" t="s">
        <v>50</v>
      </c>
      <c s="30" t="s">
        <v>1490</v>
      </c>
      <c s="31" t="s">
        <v>230</v>
      </c>
      <c s="32">
        <v>4.97</v>
      </c>
      <c s="33">
        <v>0</v>
      </c>
      <c s="33">
        <f>ROUND(ROUND(H345,2)*ROUND(G345,3),2)</f>
      </c>
      <c r="O345">
        <f>(I345*21)/100</f>
      </c>
      <c t="s">
        <v>23</v>
      </c>
    </row>
    <row r="346" spans="1:5" ht="12.75">
      <c r="A346" s="34" t="s">
        <v>49</v>
      </c>
      <c r="E346" s="35" t="s">
        <v>50</v>
      </c>
    </row>
    <row r="347" spans="1:5" ht="38.25">
      <c r="A347" s="36" t="s">
        <v>51</v>
      </c>
      <c r="E347" s="37" t="s">
        <v>1491</v>
      </c>
    </row>
    <row r="348" spans="1:5" ht="38.25">
      <c r="A348" t="s">
        <v>53</v>
      </c>
      <c r="E348" s="35" t="s">
        <v>747</v>
      </c>
    </row>
    <row r="349" spans="1:16" ht="12.75">
      <c r="A349" s="25" t="s">
        <v>45</v>
      </c>
      <c s="29" t="s">
        <v>574</v>
      </c>
      <c s="29" t="s">
        <v>1257</v>
      </c>
      <c s="25" t="s">
        <v>50</v>
      </c>
      <c s="30" t="s">
        <v>1258</v>
      </c>
      <c s="31" t="s">
        <v>212</v>
      </c>
      <c s="32">
        <v>18</v>
      </c>
      <c s="33">
        <v>0</v>
      </c>
      <c s="33">
        <f>ROUND(ROUND(H349,2)*ROUND(G349,3),2)</f>
      </c>
      <c r="O349">
        <f>(I349*21)/100</f>
      </c>
      <c t="s">
        <v>23</v>
      </c>
    </row>
    <row r="350" spans="1:5" ht="12.75">
      <c r="A350" s="34" t="s">
        <v>49</v>
      </c>
      <c r="E350" s="35" t="s">
        <v>50</v>
      </c>
    </row>
    <row r="351" spans="1:5" ht="51">
      <c r="A351" s="36" t="s">
        <v>51</v>
      </c>
      <c r="E351" s="37" t="s">
        <v>1492</v>
      </c>
    </row>
    <row r="352" spans="1:5" ht="102">
      <c r="A352" t="s">
        <v>53</v>
      </c>
      <c r="E352" s="35" t="s">
        <v>774</v>
      </c>
    </row>
    <row r="353" spans="1:16" ht="12.75">
      <c r="A353" s="25" t="s">
        <v>45</v>
      </c>
      <c s="29" t="s">
        <v>579</v>
      </c>
      <c s="29" t="s">
        <v>776</v>
      </c>
      <c s="25" t="s">
        <v>50</v>
      </c>
      <c s="30" t="s">
        <v>777</v>
      </c>
      <c s="31" t="s">
        <v>212</v>
      </c>
      <c s="32">
        <v>18</v>
      </c>
      <c s="33">
        <v>0</v>
      </c>
      <c s="33">
        <f>ROUND(ROUND(H353,2)*ROUND(G353,3),2)</f>
      </c>
      <c r="O353">
        <f>(I353*21)/100</f>
      </c>
      <c t="s">
        <v>23</v>
      </c>
    </row>
    <row r="354" spans="1:5" ht="12.75">
      <c r="A354" s="34" t="s">
        <v>49</v>
      </c>
      <c r="E354" s="35" t="s">
        <v>50</v>
      </c>
    </row>
    <row r="355" spans="1:5" ht="51">
      <c r="A355" s="36" t="s">
        <v>51</v>
      </c>
      <c r="E355" s="37" t="s">
        <v>1492</v>
      </c>
    </row>
    <row r="356" spans="1:5" ht="102">
      <c r="A356" t="s">
        <v>53</v>
      </c>
      <c r="E356" s="35" t="s">
        <v>774</v>
      </c>
    </row>
    <row r="357" spans="1:16" ht="12.75">
      <c r="A357" s="25" t="s">
        <v>45</v>
      </c>
      <c s="29" t="s">
        <v>585</v>
      </c>
      <c s="29" t="s">
        <v>1261</v>
      </c>
      <c s="25" t="s">
        <v>50</v>
      </c>
      <c s="30" t="s">
        <v>1262</v>
      </c>
      <c s="31" t="s">
        <v>212</v>
      </c>
      <c s="32">
        <v>1.496</v>
      </c>
      <c s="33">
        <v>0</v>
      </c>
      <c s="33">
        <f>ROUND(ROUND(H357,2)*ROUND(G357,3),2)</f>
      </c>
      <c r="O357">
        <f>(I357*21)/100</f>
      </c>
      <c t="s">
        <v>23</v>
      </c>
    </row>
    <row r="358" spans="1:5" ht="12.75">
      <c r="A358" s="34" t="s">
        <v>49</v>
      </c>
      <c r="E358" s="35" t="s">
        <v>50</v>
      </c>
    </row>
    <row r="359" spans="1:5" ht="51">
      <c r="A359" s="36" t="s">
        <v>51</v>
      </c>
      <c r="E359" s="37" t="s">
        <v>1493</v>
      </c>
    </row>
    <row r="360" spans="1:5" ht="102">
      <c r="A360" t="s">
        <v>53</v>
      </c>
      <c r="E360" s="35" t="s">
        <v>774</v>
      </c>
    </row>
    <row r="361" spans="1:16" ht="12.75">
      <c r="A361" s="25" t="s">
        <v>45</v>
      </c>
      <c s="29" t="s">
        <v>591</v>
      </c>
      <c s="29" t="s">
        <v>1494</v>
      </c>
      <c s="25" t="s">
        <v>50</v>
      </c>
      <c s="30" t="s">
        <v>1495</v>
      </c>
      <c s="31" t="s">
        <v>212</v>
      </c>
      <c s="32">
        <v>5</v>
      </c>
      <c s="33">
        <v>0</v>
      </c>
      <c s="33">
        <f>ROUND(ROUND(H361,2)*ROUND(G361,3),2)</f>
      </c>
      <c r="O361">
        <f>(I361*21)/100</f>
      </c>
      <c t="s">
        <v>23</v>
      </c>
    </row>
    <row r="362" spans="1:5" ht="12.75">
      <c r="A362" s="34" t="s">
        <v>49</v>
      </c>
      <c r="E362" s="35" t="s">
        <v>50</v>
      </c>
    </row>
    <row r="363" spans="1:5" ht="51">
      <c r="A363" s="36" t="s">
        <v>51</v>
      </c>
      <c r="E363" s="37" t="s">
        <v>1496</v>
      </c>
    </row>
    <row r="364" spans="1:5" ht="76.5">
      <c r="A364" t="s">
        <v>53</v>
      </c>
      <c r="E364" s="35" t="s">
        <v>1497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8">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0+I9+I13+I17+I21+I25+I29+I33+I37+I41+I45+I49+I53+I57+I61+I65+I69+I73</f>
      </c>
      <c>
        <f>0+O9+O13+O17+O21+O25+O29+O33+O37+O41+O45+O49+O53+O57+O61+O65+O69+O73</f>
      </c>
    </row>
    <row r="9" spans="1:16" ht="12.75">
      <c r="A9" s="25" t="s">
        <v>45</v>
      </c>
      <c s="29" t="s">
        <v>29</v>
      </c>
      <c s="29" t="s">
        <v>46</v>
      </c>
      <c s="25" t="s">
        <v>29</v>
      </c>
      <c s="30" t="s">
        <v>47</v>
      </c>
      <c s="31" t="s">
        <v>48</v>
      </c>
      <c s="32">
        <v>1</v>
      </c>
      <c s="33">
        <v>0</v>
      </c>
      <c s="33">
        <f>ROUND(ROUND(H9,2)*ROUND(G9,3),2)</f>
      </c>
      <c r="O9">
        <f>(I9*21)/100</f>
      </c>
      <c t="s">
        <v>23</v>
      </c>
    </row>
    <row r="10" spans="1:5" ht="12.75">
      <c r="A10" s="34" t="s">
        <v>49</v>
      </c>
      <c r="E10" s="35" t="s">
        <v>50</v>
      </c>
    </row>
    <row r="11" spans="1:5" ht="63.75">
      <c r="A11" s="36" t="s">
        <v>51</v>
      </c>
      <c r="E11" s="37" t="s">
        <v>52</v>
      </c>
    </row>
    <row r="12" spans="1:5" ht="12.75">
      <c r="A12" t="s">
        <v>53</v>
      </c>
      <c r="E12" s="35" t="s">
        <v>54</v>
      </c>
    </row>
    <row r="13" spans="1:16" ht="12.75">
      <c r="A13" s="25" t="s">
        <v>45</v>
      </c>
      <c s="29" t="s">
        <v>23</v>
      </c>
      <c s="29" t="s">
        <v>46</v>
      </c>
      <c s="25" t="s">
        <v>23</v>
      </c>
      <c s="30" t="s">
        <v>47</v>
      </c>
      <c s="31" t="s">
        <v>48</v>
      </c>
      <c s="32">
        <v>1</v>
      </c>
      <c s="33">
        <v>0</v>
      </c>
      <c s="33">
        <f>ROUND(ROUND(H13,2)*ROUND(G13,3),2)</f>
      </c>
      <c r="O13">
        <f>(I13*21)/100</f>
      </c>
      <c t="s">
        <v>23</v>
      </c>
    </row>
    <row r="14" spans="1:5" ht="12.75">
      <c r="A14" s="34" t="s">
        <v>49</v>
      </c>
      <c r="E14" s="35" t="s">
        <v>50</v>
      </c>
    </row>
    <row r="15" spans="1:5" ht="51">
      <c r="A15" s="36" t="s">
        <v>51</v>
      </c>
      <c r="E15" s="37" t="s">
        <v>55</v>
      </c>
    </row>
    <row r="16" spans="1:5" ht="12.75">
      <c r="A16" t="s">
        <v>53</v>
      </c>
      <c r="E16" s="35" t="s">
        <v>54</v>
      </c>
    </row>
    <row r="17" spans="1:16" ht="12.75">
      <c r="A17" s="25" t="s">
        <v>45</v>
      </c>
      <c s="29" t="s">
        <v>22</v>
      </c>
      <c s="29" t="s">
        <v>56</v>
      </c>
      <c s="25" t="s">
        <v>50</v>
      </c>
      <c s="30" t="s">
        <v>57</v>
      </c>
      <c s="31" t="s">
        <v>48</v>
      </c>
      <c s="32">
        <v>1</v>
      </c>
      <c s="33">
        <v>0</v>
      </c>
      <c s="33">
        <f>ROUND(ROUND(H17,2)*ROUND(G17,3),2)</f>
      </c>
      <c r="O17">
        <f>(I17*21)/100</f>
      </c>
      <c t="s">
        <v>23</v>
      </c>
    </row>
    <row r="18" spans="1:5" ht="114.75">
      <c r="A18" s="34" t="s">
        <v>49</v>
      </c>
      <c r="E18" s="35" t="s">
        <v>58</v>
      </c>
    </row>
    <row r="19" spans="1:5" ht="25.5">
      <c r="A19" s="36" t="s">
        <v>51</v>
      </c>
      <c r="E19" s="37" t="s">
        <v>59</v>
      </c>
    </row>
    <row r="20" spans="1:5" ht="12.75">
      <c r="A20" t="s">
        <v>53</v>
      </c>
      <c r="E20" s="35" t="s">
        <v>60</v>
      </c>
    </row>
    <row r="21" spans="1:16" ht="12.75">
      <c r="A21" s="25" t="s">
        <v>45</v>
      </c>
      <c s="29" t="s">
        <v>33</v>
      </c>
      <c s="29" t="s">
        <v>61</v>
      </c>
      <c s="25" t="s">
        <v>50</v>
      </c>
      <c s="30" t="s">
        <v>62</v>
      </c>
      <c s="31" t="s">
        <v>48</v>
      </c>
      <c s="32">
        <v>1</v>
      </c>
      <c s="33">
        <v>0</v>
      </c>
      <c s="33">
        <f>ROUND(ROUND(H21,2)*ROUND(G21,3),2)</f>
      </c>
      <c r="O21">
        <f>(I21*21)/100</f>
      </c>
      <c t="s">
        <v>23</v>
      </c>
    </row>
    <row r="22" spans="1:5" ht="51">
      <c r="A22" s="34" t="s">
        <v>49</v>
      </c>
      <c r="E22" s="35" t="s">
        <v>63</v>
      </c>
    </row>
    <row r="23" spans="1:5" ht="12.75">
      <c r="A23" s="36" t="s">
        <v>51</v>
      </c>
      <c r="E23" s="37" t="s">
        <v>64</v>
      </c>
    </row>
    <row r="24" spans="1:5" ht="12.75">
      <c r="A24" t="s">
        <v>53</v>
      </c>
      <c r="E24" s="35" t="s">
        <v>65</v>
      </c>
    </row>
    <row r="25" spans="1:16" ht="12.75">
      <c r="A25" s="25" t="s">
        <v>45</v>
      </c>
      <c s="29" t="s">
        <v>35</v>
      </c>
      <c s="29" t="s">
        <v>66</v>
      </c>
      <c s="25" t="s">
        <v>50</v>
      </c>
      <c s="30" t="s">
        <v>67</v>
      </c>
      <c s="31" t="s">
        <v>48</v>
      </c>
      <c s="32">
        <v>1</v>
      </c>
      <c s="33">
        <v>0</v>
      </c>
      <c s="33">
        <f>ROUND(ROUND(H25,2)*ROUND(G25,3),2)</f>
      </c>
      <c r="O25">
        <f>(I25*21)/100</f>
      </c>
      <c t="s">
        <v>23</v>
      </c>
    </row>
    <row r="26" spans="1:5" ht="51">
      <c r="A26" s="34" t="s">
        <v>49</v>
      </c>
      <c r="E26" s="35" t="s">
        <v>68</v>
      </c>
    </row>
    <row r="27" spans="1:5" ht="12.75">
      <c r="A27" s="36" t="s">
        <v>51</v>
      </c>
      <c r="E27" s="37" t="s">
        <v>64</v>
      </c>
    </row>
    <row r="28" spans="1:5" ht="12.75">
      <c r="A28" t="s">
        <v>53</v>
      </c>
      <c r="E28" s="35" t="s">
        <v>65</v>
      </c>
    </row>
    <row r="29" spans="1:16" ht="12.75">
      <c r="A29" s="25" t="s">
        <v>45</v>
      </c>
      <c s="29" t="s">
        <v>37</v>
      </c>
      <c s="29" t="s">
        <v>69</v>
      </c>
      <c s="25" t="s">
        <v>70</v>
      </c>
      <c s="30" t="s">
        <v>71</v>
      </c>
      <c s="31" t="s">
        <v>48</v>
      </c>
      <c s="32">
        <v>1</v>
      </c>
      <c s="33">
        <v>0</v>
      </c>
      <c s="33">
        <f>ROUND(ROUND(H29,2)*ROUND(G29,3),2)</f>
      </c>
      <c r="O29">
        <f>(I29*21)/100</f>
      </c>
      <c t="s">
        <v>23</v>
      </c>
    </row>
    <row r="30" spans="1:5" ht="89.25">
      <c r="A30" s="34" t="s">
        <v>49</v>
      </c>
      <c r="E30" s="35" t="s">
        <v>72</v>
      </c>
    </row>
    <row r="31" spans="1:5" ht="25.5">
      <c r="A31" s="36" t="s">
        <v>51</v>
      </c>
      <c r="E31" s="37" t="s">
        <v>59</v>
      </c>
    </row>
    <row r="32" spans="1:5" ht="12.75">
      <c r="A32" t="s">
        <v>53</v>
      </c>
      <c r="E32" s="35" t="s">
        <v>65</v>
      </c>
    </row>
    <row r="33" spans="1:16" ht="12.75">
      <c r="A33" s="25" t="s">
        <v>45</v>
      </c>
      <c s="29" t="s">
        <v>73</v>
      </c>
      <c s="29" t="s">
        <v>69</v>
      </c>
      <c s="25" t="s">
        <v>74</v>
      </c>
      <c s="30" t="s">
        <v>71</v>
      </c>
      <c s="31" t="s">
        <v>48</v>
      </c>
      <c s="32">
        <v>1</v>
      </c>
      <c s="33">
        <v>0</v>
      </c>
      <c s="33">
        <f>ROUND(ROUND(H33,2)*ROUND(G33,3),2)</f>
      </c>
      <c r="O33">
        <f>(I33*21)/100</f>
      </c>
      <c t="s">
        <v>23</v>
      </c>
    </row>
    <row r="34" spans="1:5" ht="63.75">
      <c r="A34" s="34" t="s">
        <v>49</v>
      </c>
      <c r="E34" s="35" t="s">
        <v>75</v>
      </c>
    </row>
    <row r="35" spans="1:5" ht="25.5">
      <c r="A35" s="36" t="s">
        <v>51</v>
      </c>
      <c r="E35" s="37" t="s">
        <v>59</v>
      </c>
    </row>
    <row r="36" spans="1:5" ht="12.75">
      <c r="A36" t="s">
        <v>53</v>
      </c>
      <c r="E36" s="35" t="s">
        <v>65</v>
      </c>
    </row>
    <row r="37" spans="1:16" ht="12.75">
      <c r="A37" s="25" t="s">
        <v>45</v>
      </c>
      <c s="29" t="s">
        <v>76</v>
      </c>
      <c s="29" t="s">
        <v>69</v>
      </c>
      <c s="25" t="s">
        <v>77</v>
      </c>
      <c s="30" t="s">
        <v>71</v>
      </c>
      <c s="31" t="s">
        <v>48</v>
      </c>
      <c s="32">
        <v>1</v>
      </c>
      <c s="33">
        <v>0</v>
      </c>
      <c s="33">
        <f>ROUND(ROUND(H37,2)*ROUND(G37,3),2)</f>
      </c>
      <c r="O37">
        <f>(I37*21)/100</f>
      </c>
      <c t="s">
        <v>23</v>
      </c>
    </row>
    <row r="38" spans="1:5" ht="51">
      <c r="A38" s="34" t="s">
        <v>49</v>
      </c>
      <c r="E38" s="35" t="s">
        <v>78</v>
      </c>
    </row>
    <row r="39" spans="1:5" ht="25.5">
      <c r="A39" s="36" t="s">
        <v>51</v>
      </c>
      <c r="E39" s="37" t="s">
        <v>79</v>
      </c>
    </row>
    <row r="40" spans="1:5" ht="12.75">
      <c r="A40" t="s">
        <v>53</v>
      </c>
      <c r="E40" s="35" t="s">
        <v>65</v>
      </c>
    </row>
    <row r="41" spans="1:16" ht="12.75">
      <c r="A41" s="25" t="s">
        <v>45</v>
      </c>
      <c s="29" t="s">
        <v>40</v>
      </c>
      <c s="29" t="s">
        <v>80</v>
      </c>
      <c s="25" t="s">
        <v>29</v>
      </c>
      <c s="30" t="s">
        <v>81</v>
      </c>
      <c s="31" t="s">
        <v>48</v>
      </c>
      <c s="32">
        <v>1</v>
      </c>
      <c s="33">
        <v>0</v>
      </c>
      <c s="33">
        <f>ROUND(ROUND(H41,2)*ROUND(G41,3),2)</f>
      </c>
      <c r="O41">
        <f>(I41*21)/100</f>
      </c>
      <c t="s">
        <v>23</v>
      </c>
    </row>
    <row r="42" spans="1:5" ht="38.25">
      <c r="A42" s="34" t="s">
        <v>49</v>
      </c>
      <c r="E42" s="35" t="s">
        <v>82</v>
      </c>
    </row>
    <row r="43" spans="1:5" ht="63.75">
      <c r="A43" s="36" t="s">
        <v>51</v>
      </c>
      <c r="E43" s="37" t="s">
        <v>83</v>
      </c>
    </row>
    <row r="44" spans="1:5" ht="12.75">
      <c r="A44" t="s">
        <v>53</v>
      </c>
      <c r="E44" s="35" t="s">
        <v>65</v>
      </c>
    </row>
    <row r="45" spans="1:16" ht="12.75">
      <c r="A45" s="25" t="s">
        <v>45</v>
      </c>
      <c s="29" t="s">
        <v>42</v>
      </c>
      <c s="29" t="s">
        <v>80</v>
      </c>
      <c s="25" t="s">
        <v>23</v>
      </c>
      <c s="30" t="s">
        <v>81</v>
      </c>
      <c s="31" t="s">
        <v>48</v>
      </c>
      <c s="32">
        <v>1</v>
      </c>
      <c s="33">
        <v>0</v>
      </c>
      <c s="33">
        <f>ROUND(ROUND(H45,2)*ROUND(G45,3),2)</f>
      </c>
      <c r="O45">
        <f>(I45*21)/100</f>
      </c>
      <c t="s">
        <v>23</v>
      </c>
    </row>
    <row r="46" spans="1:5" ht="12.75">
      <c r="A46" s="34" t="s">
        <v>49</v>
      </c>
      <c r="E46" s="35" t="s">
        <v>50</v>
      </c>
    </row>
    <row r="47" spans="1:5" ht="63.75">
      <c r="A47" s="36" t="s">
        <v>51</v>
      </c>
      <c r="E47" s="37" t="s">
        <v>84</v>
      </c>
    </row>
    <row r="48" spans="1:5" ht="12.75">
      <c r="A48" t="s">
        <v>53</v>
      </c>
      <c r="E48" s="35" t="s">
        <v>65</v>
      </c>
    </row>
    <row r="49" spans="1:16" ht="12.75">
      <c r="A49" s="25" t="s">
        <v>45</v>
      </c>
      <c s="29" t="s">
        <v>85</v>
      </c>
      <c s="29" t="s">
        <v>86</v>
      </c>
      <c s="25" t="s">
        <v>50</v>
      </c>
      <c s="30" t="s">
        <v>87</v>
      </c>
      <c s="31" t="s">
        <v>48</v>
      </c>
      <c s="32">
        <v>1</v>
      </c>
      <c s="33">
        <v>0</v>
      </c>
      <c s="33">
        <f>ROUND(ROUND(H49,2)*ROUND(G49,3),2)</f>
      </c>
      <c r="O49">
        <f>(I49*21)/100</f>
      </c>
      <c t="s">
        <v>23</v>
      </c>
    </row>
    <row r="50" spans="1:5" ht="102">
      <c r="A50" s="34" t="s">
        <v>49</v>
      </c>
      <c r="E50" s="35" t="s">
        <v>88</v>
      </c>
    </row>
    <row r="51" spans="1:5" ht="25.5">
      <c r="A51" s="36" t="s">
        <v>51</v>
      </c>
      <c r="E51" s="37" t="s">
        <v>89</v>
      </c>
    </row>
    <row r="52" spans="1:5" ht="12.75">
      <c r="A52" t="s">
        <v>53</v>
      </c>
      <c r="E52" s="35" t="s">
        <v>65</v>
      </c>
    </row>
    <row r="53" spans="1:16" ht="12.75">
      <c r="A53" s="25" t="s">
        <v>45</v>
      </c>
      <c s="29" t="s">
        <v>90</v>
      </c>
      <c s="29" t="s">
        <v>91</v>
      </c>
      <c s="25" t="s">
        <v>50</v>
      </c>
      <c s="30" t="s">
        <v>92</v>
      </c>
      <c s="31" t="s">
        <v>48</v>
      </c>
      <c s="32">
        <v>1</v>
      </c>
      <c s="33">
        <v>0</v>
      </c>
      <c s="33">
        <f>ROUND(ROUND(H53,2)*ROUND(G53,3),2)</f>
      </c>
      <c r="O53">
        <f>(I53*21)/100</f>
      </c>
      <c t="s">
        <v>23</v>
      </c>
    </row>
    <row r="54" spans="1:5" ht="140.25">
      <c r="A54" s="34" t="s">
        <v>49</v>
      </c>
      <c r="E54" s="35" t="s">
        <v>93</v>
      </c>
    </row>
    <row r="55" spans="1:5" ht="25.5">
      <c r="A55" s="36" t="s">
        <v>51</v>
      </c>
      <c r="E55" s="37" t="s">
        <v>94</v>
      </c>
    </row>
    <row r="56" spans="1:5" ht="12.75">
      <c r="A56" t="s">
        <v>53</v>
      </c>
      <c r="E56" s="35" t="s">
        <v>65</v>
      </c>
    </row>
    <row r="57" spans="1:16" ht="12.75">
      <c r="A57" s="25" t="s">
        <v>45</v>
      </c>
      <c s="29" t="s">
        <v>95</v>
      </c>
      <c s="29" t="s">
        <v>96</v>
      </c>
      <c s="25" t="s">
        <v>50</v>
      </c>
      <c s="30" t="s">
        <v>97</v>
      </c>
      <c s="31" t="s">
        <v>48</v>
      </c>
      <c s="32">
        <v>1</v>
      </c>
      <c s="33">
        <v>0</v>
      </c>
      <c s="33">
        <f>ROUND(ROUND(H57,2)*ROUND(G57,3),2)</f>
      </c>
      <c r="O57">
        <f>(I57*21)/100</f>
      </c>
      <c t="s">
        <v>23</v>
      </c>
    </row>
    <row r="58" spans="1:5" ht="51">
      <c r="A58" s="34" t="s">
        <v>49</v>
      </c>
      <c r="E58" s="35" t="s">
        <v>98</v>
      </c>
    </row>
    <row r="59" spans="1:5" ht="25.5">
      <c r="A59" s="36" t="s">
        <v>51</v>
      </c>
      <c r="E59" s="37" t="s">
        <v>99</v>
      </c>
    </row>
    <row r="60" spans="1:5" ht="63.75">
      <c r="A60" t="s">
        <v>53</v>
      </c>
      <c r="E60" s="35" t="s">
        <v>100</v>
      </c>
    </row>
    <row r="61" spans="1:16" ht="12.75">
      <c r="A61" s="25" t="s">
        <v>45</v>
      </c>
      <c s="29" t="s">
        <v>101</v>
      </c>
      <c s="29" t="s">
        <v>102</v>
      </c>
      <c s="25" t="s">
        <v>50</v>
      </c>
      <c s="30" t="s">
        <v>103</v>
      </c>
      <c s="31" t="s">
        <v>48</v>
      </c>
      <c s="32">
        <v>1</v>
      </c>
      <c s="33">
        <v>0</v>
      </c>
      <c s="33">
        <f>ROUND(ROUND(H61,2)*ROUND(G61,3),2)</f>
      </c>
      <c r="O61">
        <f>(I61*21)/100</f>
      </c>
      <c t="s">
        <v>23</v>
      </c>
    </row>
    <row r="62" spans="1:5" ht="204">
      <c r="A62" s="34" t="s">
        <v>49</v>
      </c>
      <c r="E62" s="35" t="s">
        <v>104</v>
      </c>
    </row>
    <row r="63" spans="1:5" ht="12.75">
      <c r="A63" s="36" t="s">
        <v>51</v>
      </c>
      <c r="E63" s="37" t="s">
        <v>64</v>
      </c>
    </row>
    <row r="64" spans="1:5" ht="12.75">
      <c r="A64" t="s">
        <v>53</v>
      </c>
      <c r="E64" s="35" t="s">
        <v>65</v>
      </c>
    </row>
    <row r="65" spans="1:16" ht="12.75">
      <c r="A65" s="25" t="s">
        <v>45</v>
      </c>
      <c s="29" t="s">
        <v>105</v>
      </c>
      <c s="29" t="s">
        <v>106</v>
      </c>
      <c s="25" t="s">
        <v>50</v>
      </c>
      <c s="30" t="s">
        <v>107</v>
      </c>
      <c s="31" t="s">
        <v>48</v>
      </c>
      <c s="32">
        <v>1</v>
      </c>
      <c s="33">
        <v>0</v>
      </c>
      <c s="33">
        <f>ROUND(ROUND(H65,2)*ROUND(G65,3),2)</f>
      </c>
      <c r="O65">
        <f>(I65*21)/100</f>
      </c>
      <c t="s">
        <v>23</v>
      </c>
    </row>
    <row r="66" spans="1:5" ht="38.25">
      <c r="A66" s="34" t="s">
        <v>49</v>
      </c>
      <c r="E66" s="35" t="s">
        <v>108</v>
      </c>
    </row>
    <row r="67" spans="1:5" ht="12.75">
      <c r="A67" s="36" t="s">
        <v>51</v>
      </c>
      <c r="E67" s="37" t="s">
        <v>64</v>
      </c>
    </row>
    <row r="68" spans="1:5" ht="89.25">
      <c r="A68" t="s">
        <v>53</v>
      </c>
      <c r="E68" s="35" t="s">
        <v>109</v>
      </c>
    </row>
    <row r="69" spans="1:16" ht="12.75">
      <c r="A69" s="25" t="s">
        <v>45</v>
      </c>
      <c s="29" t="s">
        <v>110</v>
      </c>
      <c s="29" t="s">
        <v>111</v>
      </c>
      <c s="25" t="s">
        <v>112</v>
      </c>
      <c s="30" t="s">
        <v>113</v>
      </c>
      <c s="31" t="s">
        <v>114</v>
      </c>
      <c s="32">
        <v>1</v>
      </c>
      <c s="33">
        <v>0</v>
      </c>
      <c s="33">
        <f>ROUND(ROUND(H69,2)*ROUND(G69,3),2)</f>
      </c>
      <c r="O69">
        <f>(I69*21)/100</f>
      </c>
      <c t="s">
        <v>23</v>
      </c>
    </row>
    <row r="70" spans="1:5" ht="38.25">
      <c r="A70" s="34" t="s">
        <v>49</v>
      </c>
      <c r="E70" s="35" t="s">
        <v>115</v>
      </c>
    </row>
    <row r="71" spans="1:5" ht="12.75">
      <c r="A71" s="36" t="s">
        <v>51</v>
      </c>
      <c r="E71" s="37" t="s">
        <v>64</v>
      </c>
    </row>
    <row r="72" spans="1:5" ht="89.25">
      <c r="A72" t="s">
        <v>53</v>
      </c>
      <c r="E72" s="35" t="s">
        <v>109</v>
      </c>
    </row>
    <row r="73" spans="1:16" ht="12.75">
      <c r="A73" s="25" t="s">
        <v>45</v>
      </c>
      <c s="29" t="s">
        <v>116</v>
      </c>
      <c s="29" t="s">
        <v>117</v>
      </c>
      <c s="25" t="s">
        <v>50</v>
      </c>
      <c s="30" t="s">
        <v>118</v>
      </c>
      <c s="31" t="s">
        <v>48</v>
      </c>
      <c s="32">
        <v>1</v>
      </c>
      <c s="33">
        <v>0</v>
      </c>
      <c s="33">
        <f>ROUND(ROUND(H73,2)*ROUND(G73,3),2)</f>
      </c>
      <c r="O73">
        <f>(I73*21)/100</f>
      </c>
      <c t="s">
        <v>23</v>
      </c>
    </row>
    <row r="74" spans="1:5" ht="114.75">
      <c r="A74" s="34" t="s">
        <v>49</v>
      </c>
      <c r="E74" s="35" t="s">
        <v>119</v>
      </c>
    </row>
    <row r="75" spans="1:5" ht="12.75">
      <c r="A75" s="36" t="s">
        <v>51</v>
      </c>
      <c r="E75" s="37" t="s">
        <v>64</v>
      </c>
    </row>
    <row r="76" spans="1:5" ht="12.75">
      <c r="A76" t="s">
        <v>53</v>
      </c>
      <c r="E76" s="35" t="s">
        <v>120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52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0+O9+O26+O199+O236+O245+O266+O323+O336+O345+O386</f>
      </c>
      <c t="s">
        <v>22</v>
      </c>
    </row>
    <row r="3" spans="1:16" ht="15" customHeight="1">
      <c r="A3" t="s">
        <v>12</v>
      </c>
      <c s="12" t="s">
        <v>14</v>
      </c>
      <c s="13" t="s">
        <v>15</v>
      </c>
      <c s="1"/>
      <c s="14" t="s">
        <v>16</v>
      </c>
      <c s="1"/>
      <c s="9"/>
      <c s="8" t="s">
        <v>125</v>
      </c>
      <c s="38">
        <f>0+I9+I26+I199+I236+I245+I266+I323+I336+I345+I386</f>
      </c>
      <c r="O3" t="s">
        <v>19</v>
      </c>
      <c t="s">
        <v>23</v>
      </c>
    </row>
    <row r="4" spans="1:16" ht="15" customHeight="1">
      <c r="A4" t="s">
        <v>17</v>
      </c>
      <c s="12" t="s">
        <v>121</v>
      </c>
      <c s="13" t="s">
        <v>122</v>
      </c>
      <c s="1"/>
      <c s="14" t="s">
        <v>123</v>
      </c>
      <c s="1"/>
      <c s="1"/>
      <c s="11"/>
      <c s="11"/>
      <c r="O4" t="s">
        <v>20</v>
      </c>
      <c t="s">
        <v>23</v>
      </c>
    </row>
    <row r="5" spans="1:16" ht="12.75" customHeight="1">
      <c r="A5" t="s">
        <v>124</v>
      </c>
      <c s="16" t="s">
        <v>18</v>
      </c>
      <c s="17" t="s">
        <v>125</v>
      </c>
      <c s="6"/>
      <c s="18" t="s">
        <v>126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0+I10+I14+I18+I22</f>
      </c>
      <c>
        <f>0+O10+O14+O18+O22</f>
      </c>
    </row>
    <row r="10" spans="1:16" ht="12.75">
      <c r="A10" s="25" t="s">
        <v>45</v>
      </c>
      <c s="29" t="s">
        <v>29</v>
      </c>
      <c s="29" t="s">
        <v>127</v>
      </c>
      <c s="25" t="s">
        <v>50</v>
      </c>
      <c s="30" t="s">
        <v>128</v>
      </c>
      <c s="31" t="s">
        <v>129</v>
      </c>
      <c s="32">
        <v>21117.666</v>
      </c>
      <c s="33">
        <v>0</v>
      </c>
      <c s="33">
        <f>ROUND(ROUND(H10,2)*ROUND(G10,3),2)</f>
      </c>
      <c r="O10">
        <f>(I10*21)/100</f>
      </c>
      <c t="s">
        <v>23</v>
      </c>
    </row>
    <row r="11" spans="1:5" ht="38.25">
      <c r="A11" s="34" t="s">
        <v>49</v>
      </c>
      <c r="E11" s="35" t="s">
        <v>130</v>
      </c>
    </row>
    <row r="12" spans="1:5" ht="102">
      <c r="A12" s="36" t="s">
        <v>51</v>
      </c>
      <c r="E12" s="37" t="s">
        <v>131</v>
      </c>
    </row>
    <row r="13" spans="1:5" ht="25.5">
      <c r="A13" t="s">
        <v>53</v>
      </c>
      <c r="E13" s="35" t="s">
        <v>132</v>
      </c>
    </row>
    <row r="14" spans="1:16" ht="25.5">
      <c r="A14" s="25" t="s">
        <v>45</v>
      </c>
      <c s="29" t="s">
        <v>23</v>
      </c>
      <c s="29" t="s">
        <v>133</v>
      </c>
      <c s="25" t="s">
        <v>50</v>
      </c>
      <c s="30" t="s">
        <v>134</v>
      </c>
      <c s="31" t="s">
        <v>129</v>
      </c>
      <c s="32">
        <v>3138.736</v>
      </c>
      <c s="33">
        <v>0</v>
      </c>
      <c s="33">
        <f>ROUND(ROUND(H14,2)*ROUND(G14,3),2)</f>
      </c>
      <c r="O14">
        <f>(I14*21)/100</f>
      </c>
      <c t="s">
        <v>23</v>
      </c>
    </row>
    <row r="15" spans="1:5" ht="25.5">
      <c r="A15" s="34" t="s">
        <v>49</v>
      </c>
      <c r="E15" s="35" t="s">
        <v>135</v>
      </c>
    </row>
    <row r="16" spans="1:5" ht="38.25">
      <c r="A16" s="36" t="s">
        <v>51</v>
      </c>
      <c r="E16" s="37" t="s">
        <v>136</v>
      </c>
    </row>
    <row r="17" spans="1:5" ht="140.25">
      <c r="A17" t="s">
        <v>53</v>
      </c>
      <c r="E17" s="35" t="s">
        <v>137</v>
      </c>
    </row>
    <row r="18" spans="1:16" ht="25.5">
      <c r="A18" s="25" t="s">
        <v>45</v>
      </c>
      <c s="29" t="s">
        <v>22</v>
      </c>
      <c s="29" t="s">
        <v>138</v>
      </c>
      <c s="25" t="s">
        <v>50</v>
      </c>
      <c s="30" t="s">
        <v>139</v>
      </c>
      <c s="31" t="s">
        <v>129</v>
      </c>
      <c s="32">
        <v>107.692</v>
      </c>
      <c s="33">
        <v>0</v>
      </c>
      <c s="33">
        <f>ROUND(ROUND(H18,2)*ROUND(G18,3),2)</f>
      </c>
      <c r="O18">
        <f>(I18*21)/100</f>
      </c>
      <c t="s">
        <v>23</v>
      </c>
    </row>
    <row r="19" spans="1:5" ht="25.5">
      <c r="A19" s="34" t="s">
        <v>49</v>
      </c>
      <c r="E19" s="35" t="s">
        <v>140</v>
      </c>
    </row>
    <row r="20" spans="1:5" ht="89.25">
      <c r="A20" s="36" t="s">
        <v>51</v>
      </c>
      <c r="E20" s="37" t="s">
        <v>141</v>
      </c>
    </row>
    <row r="21" spans="1:5" ht="140.25">
      <c r="A21" t="s">
        <v>53</v>
      </c>
      <c r="E21" s="35" t="s">
        <v>137</v>
      </c>
    </row>
    <row r="22" spans="1:16" ht="25.5">
      <c r="A22" s="25" t="s">
        <v>45</v>
      </c>
      <c s="29" t="s">
        <v>33</v>
      </c>
      <c s="29" t="s">
        <v>142</v>
      </c>
      <c s="25" t="s">
        <v>112</v>
      </c>
      <c s="30" t="s">
        <v>143</v>
      </c>
      <c s="31" t="s">
        <v>129</v>
      </c>
      <c s="32">
        <v>234.704</v>
      </c>
      <c s="33">
        <v>0</v>
      </c>
      <c s="33">
        <f>ROUND(ROUND(H22,2)*ROUND(G22,3),2)</f>
      </c>
      <c r="O22">
        <f>(I22*21)/100</f>
      </c>
      <c t="s">
        <v>23</v>
      </c>
    </row>
    <row r="23" spans="1:5" ht="114.75">
      <c r="A23" s="34" t="s">
        <v>49</v>
      </c>
      <c r="E23" s="35" t="s">
        <v>144</v>
      </c>
    </row>
    <row r="24" spans="1:5" ht="25.5">
      <c r="A24" s="36" t="s">
        <v>51</v>
      </c>
      <c r="E24" s="37" t="s">
        <v>145</v>
      </c>
    </row>
    <row r="25" spans="1:5" ht="140.25">
      <c r="A25" t="s">
        <v>53</v>
      </c>
      <c r="E25" s="35" t="s">
        <v>137</v>
      </c>
    </row>
    <row r="26" spans="1:18" ht="12.75" customHeight="1">
      <c r="A26" s="6" t="s">
        <v>43</v>
      </c>
      <c s="6"/>
      <c s="42" t="s">
        <v>29</v>
      </c>
      <c s="6"/>
      <c s="27" t="s">
        <v>146</v>
      </c>
      <c s="6"/>
      <c s="6"/>
      <c s="6"/>
      <c s="43">
        <f>0+Q26</f>
      </c>
      <c r="O26">
        <f>0+R26</f>
      </c>
      <c r="Q26">
        <f>0+I27+I31+I35+I39+I43+I47+I51+I55+I59+I63+I67+I71+I75+I79+I83+I87+I91+I95+I99+I103+I107+I111+I115+I119+I123+I127+I131+I135+I139+I143+I147+I151+I155+I159+I163+I167+I171+I175+I179+I183+I187+I191+I195</f>
      </c>
      <c>
        <f>0+O27+O31+O35+O39+O43+O47+O51+O55+O59+O63+O67+O71+O75+O79+O83+O87+O91+O95+O99+O103+O107+O111+O115+O119+O123+O127+O131+O135+O139+O143+O147+O151+O155+O159+O163+O167+O171+O175+O179+O183+O187+O191+O195</f>
      </c>
    </row>
    <row r="27" spans="1:16" ht="12.75">
      <c r="A27" s="25" t="s">
        <v>45</v>
      </c>
      <c s="29" t="s">
        <v>35</v>
      </c>
      <c s="29" t="s">
        <v>147</v>
      </c>
      <c s="25" t="s">
        <v>50</v>
      </c>
      <c s="30" t="s">
        <v>148</v>
      </c>
      <c s="31" t="s">
        <v>149</v>
      </c>
      <c s="32">
        <v>1209</v>
      </c>
      <c s="33">
        <v>0</v>
      </c>
      <c s="33">
        <f>ROUND(ROUND(H27,2)*ROUND(G27,3),2)</f>
      </c>
      <c r="O27">
        <f>(I27*21)/100</f>
      </c>
      <c t="s">
        <v>23</v>
      </c>
    </row>
    <row r="28" spans="1:5" ht="51">
      <c r="A28" s="34" t="s">
        <v>49</v>
      </c>
      <c r="E28" s="35" t="s">
        <v>150</v>
      </c>
    </row>
    <row r="29" spans="1:5" ht="12.75">
      <c r="A29" s="36" t="s">
        <v>51</v>
      </c>
      <c r="E29" s="37" t="s">
        <v>151</v>
      </c>
    </row>
    <row r="30" spans="1:5" ht="25.5">
      <c r="A30" t="s">
        <v>53</v>
      </c>
      <c r="E30" s="35" t="s">
        <v>152</v>
      </c>
    </row>
    <row r="31" spans="1:16" ht="12.75">
      <c r="A31" s="25" t="s">
        <v>45</v>
      </c>
      <c s="29" t="s">
        <v>37</v>
      </c>
      <c s="29" t="s">
        <v>153</v>
      </c>
      <c s="25" t="s">
        <v>50</v>
      </c>
      <c s="30" t="s">
        <v>154</v>
      </c>
      <c s="31" t="s">
        <v>149</v>
      </c>
      <c s="32">
        <v>45300</v>
      </c>
      <c s="33">
        <v>0</v>
      </c>
      <c s="33">
        <f>ROUND(ROUND(H31,2)*ROUND(G31,3),2)</f>
      </c>
      <c r="O31">
        <f>(I31*21)/100</f>
      </c>
      <c t="s">
        <v>23</v>
      </c>
    </row>
    <row r="32" spans="1:5" ht="51">
      <c r="A32" s="34" t="s">
        <v>49</v>
      </c>
      <c r="E32" s="35" t="s">
        <v>155</v>
      </c>
    </row>
    <row r="33" spans="1:5" ht="25.5">
      <c r="A33" s="36" t="s">
        <v>51</v>
      </c>
      <c r="E33" s="37" t="s">
        <v>156</v>
      </c>
    </row>
    <row r="34" spans="1:5" ht="12.75">
      <c r="A34" t="s">
        <v>53</v>
      </c>
      <c r="E34" s="35" t="s">
        <v>157</v>
      </c>
    </row>
    <row r="35" spans="1:16" ht="12.75">
      <c r="A35" s="25" t="s">
        <v>45</v>
      </c>
      <c s="29" t="s">
        <v>73</v>
      </c>
      <c s="29" t="s">
        <v>158</v>
      </c>
      <c s="25" t="s">
        <v>50</v>
      </c>
      <c s="30" t="s">
        <v>159</v>
      </c>
      <c s="31" t="s">
        <v>149</v>
      </c>
      <c s="32">
        <v>95</v>
      </c>
      <c s="33">
        <v>0</v>
      </c>
      <c s="33">
        <f>ROUND(ROUND(H35,2)*ROUND(G35,3),2)</f>
      </c>
      <c r="O35">
        <f>(I35*21)/100</f>
      </c>
      <c t="s">
        <v>23</v>
      </c>
    </row>
    <row r="36" spans="1:5" ht="12.75">
      <c r="A36" s="34" t="s">
        <v>49</v>
      </c>
      <c r="E36" s="35" t="s">
        <v>160</v>
      </c>
    </row>
    <row r="37" spans="1:5" ht="12.75">
      <c r="A37" s="36" t="s">
        <v>51</v>
      </c>
      <c r="E37" s="37" t="s">
        <v>161</v>
      </c>
    </row>
    <row r="38" spans="1:5" ht="38.25">
      <c r="A38" t="s">
        <v>53</v>
      </c>
      <c r="E38" s="35" t="s">
        <v>162</v>
      </c>
    </row>
    <row r="39" spans="1:16" ht="12.75">
      <c r="A39" s="25" t="s">
        <v>45</v>
      </c>
      <c s="29" t="s">
        <v>76</v>
      </c>
      <c s="29" t="s">
        <v>163</v>
      </c>
      <c s="25" t="s">
        <v>50</v>
      </c>
      <c s="30" t="s">
        <v>164</v>
      </c>
      <c s="31" t="s">
        <v>149</v>
      </c>
      <c s="32">
        <v>12664</v>
      </c>
      <c s="33">
        <v>0</v>
      </c>
      <c s="33">
        <f>ROUND(ROUND(H39,2)*ROUND(G39,3),2)</f>
      </c>
      <c r="O39">
        <f>(I39*21)/100</f>
      </c>
      <c t="s">
        <v>23</v>
      </c>
    </row>
    <row r="40" spans="1:5" ht="38.25">
      <c r="A40" s="34" t="s">
        <v>49</v>
      </c>
      <c r="E40" s="35" t="s">
        <v>165</v>
      </c>
    </row>
    <row r="41" spans="1:5" ht="12.75">
      <c r="A41" s="36" t="s">
        <v>51</v>
      </c>
      <c r="E41" s="37" t="s">
        <v>166</v>
      </c>
    </row>
    <row r="42" spans="1:5" ht="12.75">
      <c r="A42" t="s">
        <v>53</v>
      </c>
      <c r="E42" s="35" t="s">
        <v>167</v>
      </c>
    </row>
    <row r="43" spans="1:16" ht="12.75">
      <c r="A43" s="25" t="s">
        <v>45</v>
      </c>
      <c s="29" t="s">
        <v>40</v>
      </c>
      <c s="29" t="s">
        <v>168</v>
      </c>
      <c s="25" t="s">
        <v>50</v>
      </c>
      <c s="30" t="s">
        <v>169</v>
      </c>
      <c s="31" t="s">
        <v>170</v>
      </c>
      <c s="32">
        <v>4</v>
      </c>
      <c s="33">
        <v>0</v>
      </c>
      <c s="33">
        <f>ROUND(ROUND(H43,2)*ROUND(G43,3),2)</f>
      </c>
      <c r="O43">
        <f>(I43*21)/100</f>
      </c>
      <c t="s">
        <v>23</v>
      </c>
    </row>
    <row r="44" spans="1:5" ht="38.25">
      <c r="A44" s="34" t="s">
        <v>49</v>
      </c>
      <c r="E44" s="35" t="s">
        <v>171</v>
      </c>
    </row>
    <row r="45" spans="1:5" ht="12.75">
      <c r="A45" s="36" t="s">
        <v>51</v>
      </c>
      <c r="E45" s="37" t="s">
        <v>172</v>
      </c>
    </row>
    <row r="46" spans="1:5" ht="165.75">
      <c r="A46" t="s">
        <v>53</v>
      </c>
      <c r="E46" s="35" t="s">
        <v>173</v>
      </c>
    </row>
    <row r="47" spans="1:16" ht="12.75">
      <c r="A47" s="25" t="s">
        <v>45</v>
      </c>
      <c s="29" t="s">
        <v>42</v>
      </c>
      <c s="29" t="s">
        <v>168</v>
      </c>
      <c s="25" t="s">
        <v>112</v>
      </c>
      <c s="30" t="s">
        <v>174</v>
      </c>
      <c s="31" t="s">
        <v>149</v>
      </c>
      <c s="32">
        <v>1209</v>
      </c>
      <c s="33">
        <v>0</v>
      </c>
      <c s="33">
        <f>ROUND(ROUND(H47,2)*ROUND(G47,3),2)</f>
      </c>
      <c r="O47">
        <f>(I47*21)/100</f>
      </c>
      <c t="s">
        <v>23</v>
      </c>
    </row>
    <row r="48" spans="1:5" ht="76.5">
      <c r="A48" s="34" t="s">
        <v>49</v>
      </c>
      <c r="E48" s="35" t="s">
        <v>175</v>
      </c>
    </row>
    <row r="49" spans="1:5" ht="12.75">
      <c r="A49" s="36" t="s">
        <v>51</v>
      </c>
      <c r="E49" s="37" t="s">
        <v>176</v>
      </c>
    </row>
    <row r="50" spans="1:5" ht="165.75">
      <c r="A50" t="s">
        <v>53</v>
      </c>
      <c r="E50" s="35" t="s">
        <v>173</v>
      </c>
    </row>
    <row r="51" spans="1:16" ht="12.75">
      <c r="A51" s="25" t="s">
        <v>45</v>
      </c>
      <c s="29" t="s">
        <v>85</v>
      </c>
      <c s="29" t="s">
        <v>177</v>
      </c>
      <c s="25" t="s">
        <v>50</v>
      </c>
      <c s="30" t="s">
        <v>178</v>
      </c>
      <c s="31" t="s">
        <v>170</v>
      </c>
      <c s="32">
        <v>2</v>
      </c>
      <c s="33">
        <v>0</v>
      </c>
      <c s="33">
        <f>ROUND(ROUND(H51,2)*ROUND(G51,3),2)</f>
      </c>
      <c r="O51">
        <f>(I51*21)/100</f>
      </c>
      <c t="s">
        <v>23</v>
      </c>
    </row>
    <row r="52" spans="1:5" ht="38.25">
      <c r="A52" s="34" t="s">
        <v>49</v>
      </c>
      <c r="E52" s="35" t="s">
        <v>171</v>
      </c>
    </row>
    <row r="53" spans="1:5" ht="12.75">
      <c r="A53" s="36" t="s">
        <v>51</v>
      </c>
      <c r="E53" s="37" t="s">
        <v>179</v>
      </c>
    </row>
    <row r="54" spans="1:5" ht="165.75">
      <c r="A54" t="s">
        <v>53</v>
      </c>
      <c r="E54" s="35" t="s">
        <v>180</v>
      </c>
    </row>
    <row r="55" spans="1:16" ht="12.75">
      <c r="A55" s="25" t="s">
        <v>45</v>
      </c>
      <c s="29" t="s">
        <v>90</v>
      </c>
      <c s="29" t="s">
        <v>181</v>
      </c>
      <c s="25" t="s">
        <v>50</v>
      </c>
      <c s="30" t="s">
        <v>182</v>
      </c>
      <c s="31" t="s">
        <v>170</v>
      </c>
      <c s="32">
        <v>2</v>
      </c>
      <c s="33">
        <v>0</v>
      </c>
      <c s="33">
        <f>ROUND(ROUND(H55,2)*ROUND(G55,3),2)</f>
      </c>
      <c r="O55">
        <f>(I55*21)/100</f>
      </c>
      <c t="s">
        <v>23</v>
      </c>
    </row>
    <row r="56" spans="1:5" ht="25.5">
      <c r="A56" s="34" t="s">
        <v>49</v>
      </c>
      <c r="E56" s="35" t="s">
        <v>183</v>
      </c>
    </row>
    <row r="57" spans="1:5" ht="12.75">
      <c r="A57" s="36" t="s">
        <v>51</v>
      </c>
      <c r="E57" s="37" t="s">
        <v>184</v>
      </c>
    </row>
    <row r="58" spans="1:5" ht="165.75">
      <c r="A58" t="s">
        <v>53</v>
      </c>
      <c r="E58" s="35" t="s">
        <v>180</v>
      </c>
    </row>
    <row r="59" spans="1:16" ht="12.75">
      <c r="A59" s="25" t="s">
        <v>45</v>
      </c>
      <c s="29" t="s">
        <v>95</v>
      </c>
      <c s="29" t="s">
        <v>185</v>
      </c>
      <c s="25" t="s">
        <v>50</v>
      </c>
      <c s="30" t="s">
        <v>186</v>
      </c>
      <c s="31" t="s">
        <v>170</v>
      </c>
      <c s="32">
        <v>6</v>
      </c>
      <c s="33">
        <v>0</v>
      </c>
      <c s="33">
        <f>ROUND(ROUND(H59,2)*ROUND(G59,3),2)</f>
      </c>
      <c r="O59">
        <f>(I59*21)/100</f>
      </c>
      <c t="s">
        <v>23</v>
      </c>
    </row>
    <row r="60" spans="1:5" ht="38.25">
      <c r="A60" s="34" t="s">
        <v>49</v>
      </c>
      <c r="E60" s="35" t="s">
        <v>171</v>
      </c>
    </row>
    <row r="61" spans="1:5" ht="12.75">
      <c r="A61" s="36" t="s">
        <v>51</v>
      </c>
      <c r="E61" s="37" t="s">
        <v>187</v>
      </c>
    </row>
    <row r="62" spans="1:5" ht="76.5">
      <c r="A62" t="s">
        <v>53</v>
      </c>
      <c r="E62" s="35" t="s">
        <v>188</v>
      </c>
    </row>
    <row r="63" spans="1:16" ht="12.75">
      <c r="A63" s="25" t="s">
        <v>45</v>
      </c>
      <c s="29" t="s">
        <v>101</v>
      </c>
      <c s="29" t="s">
        <v>189</v>
      </c>
      <c s="25" t="s">
        <v>50</v>
      </c>
      <c s="30" t="s">
        <v>190</v>
      </c>
      <c s="31" t="s">
        <v>170</v>
      </c>
      <c s="32">
        <v>5</v>
      </c>
      <c s="33">
        <v>0</v>
      </c>
      <c s="33">
        <f>ROUND(ROUND(H63,2)*ROUND(G63,3),2)</f>
      </c>
      <c r="O63">
        <f>(I63*21)/100</f>
      </c>
      <c t="s">
        <v>23</v>
      </c>
    </row>
    <row r="64" spans="1:5" ht="38.25">
      <c r="A64" s="34" t="s">
        <v>49</v>
      </c>
      <c r="E64" s="35" t="s">
        <v>171</v>
      </c>
    </row>
    <row r="65" spans="1:5" ht="12.75">
      <c r="A65" s="36" t="s">
        <v>51</v>
      </c>
      <c r="E65" s="37" t="s">
        <v>191</v>
      </c>
    </row>
    <row r="66" spans="1:5" ht="76.5">
      <c r="A66" t="s">
        <v>53</v>
      </c>
      <c r="E66" s="35" t="s">
        <v>188</v>
      </c>
    </row>
    <row r="67" spans="1:16" ht="12.75">
      <c r="A67" s="25" t="s">
        <v>45</v>
      </c>
      <c s="29" t="s">
        <v>105</v>
      </c>
      <c s="29" t="s">
        <v>192</v>
      </c>
      <c s="25" t="s">
        <v>50</v>
      </c>
      <c s="30" t="s">
        <v>193</v>
      </c>
      <c s="31" t="s">
        <v>170</v>
      </c>
      <c s="32">
        <v>10</v>
      </c>
      <c s="33">
        <v>0</v>
      </c>
      <c s="33">
        <f>ROUND(ROUND(H67,2)*ROUND(G67,3),2)</f>
      </c>
      <c r="O67">
        <f>(I67*21)/100</f>
      </c>
      <c t="s">
        <v>23</v>
      </c>
    </row>
    <row r="68" spans="1:5" ht="38.25">
      <c r="A68" s="34" t="s">
        <v>49</v>
      </c>
      <c r="E68" s="35" t="s">
        <v>171</v>
      </c>
    </row>
    <row r="69" spans="1:5" ht="12.75">
      <c r="A69" s="36" t="s">
        <v>51</v>
      </c>
      <c r="E69" s="37" t="s">
        <v>194</v>
      </c>
    </row>
    <row r="70" spans="1:5" ht="76.5">
      <c r="A70" t="s">
        <v>53</v>
      </c>
      <c r="E70" s="35" t="s">
        <v>188</v>
      </c>
    </row>
    <row r="71" spans="1:16" ht="12.75">
      <c r="A71" s="25" t="s">
        <v>45</v>
      </c>
      <c s="29" t="s">
        <v>110</v>
      </c>
      <c s="29" t="s">
        <v>195</v>
      </c>
      <c s="25" t="s">
        <v>50</v>
      </c>
      <c s="30" t="s">
        <v>196</v>
      </c>
      <c s="31" t="s">
        <v>170</v>
      </c>
      <c s="32">
        <v>10</v>
      </c>
      <c s="33">
        <v>0</v>
      </c>
      <c s="33">
        <f>ROUND(ROUND(H71,2)*ROUND(G71,3),2)</f>
      </c>
      <c r="O71">
        <f>(I71*21)/100</f>
      </c>
      <c t="s">
        <v>23</v>
      </c>
    </row>
    <row r="72" spans="1:5" ht="12.75">
      <c r="A72" s="34" t="s">
        <v>49</v>
      </c>
      <c r="E72" s="35" t="s">
        <v>197</v>
      </c>
    </row>
    <row r="73" spans="1:5" ht="12.75">
      <c r="A73" s="36" t="s">
        <v>51</v>
      </c>
      <c r="E73" s="37" t="s">
        <v>194</v>
      </c>
    </row>
    <row r="74" spans="1:5" ht="114.75">
      <c r="A74" t="s">
        <v>53</v>
      </c>
      <c r="E74" s="35" t="s">
        <v>198</v>
      </c>
    </row>
    <row r="75" spans="1:16" ht="12.75">
      <c r="A75" s="25" t="s">
        <v>45</v>
      </c>
      <c s="29" t="s">
        <v>116</v>
      </c>
      <c s="29" t="s">
        <v>195</v>
      </c>
      <c s="25" t="s">
        <v>112</v>
      </c>
      <c s="30" t="s">
        <v>199</v>
      </c>
      <c s="31" t="s">
        <v>149</v>
      </c>
      <c s="32">
        <v>1209</v>
      </c>
      <c s="33">
        <v>0</v>
      </c>
      <c s="33">
        <f>ROUND(ROUND(H75,2)*ROUND(G75,3),2)</f>
      </c>
      <c r="O75">
        <f>(I75*21)/100</f>
      </c>
      <c t="s">
        <v>23</v>
      </c>
    </row>
    <row r="76" spans="1:5" ht="76.5">
      <c r="A76" s="34" t="s">
        <v>49</v>
      </c>
      <c r="E76" s="35" t="s">
        <v>200</v>
      </c>
    </row>
    <row r="77" spans="1:5" ht="12.75">
      <c r="A77" s="36" t="s">
        <v>51</v>
      </c>
      <c r="E77" s="37" t="s">
        <v>176</v>
      </c>
    </row>
    <row r="78" spans="1:5" ht="114.75">
      <c r="A78" t="s">
        <v>53</v>
      </c>
      <c r="E78" s="35" t="s">
        <v>198</v>
      </c>
    </row>
    <row r="79" spans="1:16" ht="12.75">
      <c r="A79" s="25" t="s">
        <v>45</v>
      </c>
      <c s="29" t="s">
        <v>201</v>
      </c>
      <c s="29" t="s">
        <v>202</v>
      </c>
      <c s="25" t="s">
        <v>50</v>
      </c>
      <c s="30" t="s">
        <v>203</v>
      </c>
      <c s="31" t="s">
        <v>170</v>
      </c>
      <c s="32">
        <v>47</v>
      </c>
      <c s="33">
        <v>0</v>
      </c>
      <c s="33">
        <f>ROUND(ROUND(H79,2)*ROUND(G79,3),2)</f>
      </c>
      <c r="O79">
        <f>(I79*21)/100</f>
      </c>
      <c t="s">
        <v>23</v>
      </c>
    </row>
    <row r="80" spans="1:5" ht="12.75">
      <c r="A80" s="34" t="s">
        <v>49</v>
      </c>
      <c r="E80" s="35" t="s">
        <v>197</v>
      </c>
    </row>
    <row r="81" spans="1:5" ht="12.75">
      <c r="A81" s="36" t="s">
        <v>51</v>
      </c>
      <c r="E81" s="37" t="s">
        <v>204</v>
      </c>
    </row>
    <row r="82" spans="1:5" ht="114.75">
      <c r="A82" t="s">
        <v>53</v>
      </c>
      <c r="E82" s="35" t="s">
        <v>198</v>
      </c>
    </row>
    <row r="83" spans="1:16" ht="12.75">
      <c r="A83" s="25" t="s">
        <v>45</v>
      </c>
      <c s="29" t="s">
        <v>205</v>
      </c>
      <c s="29" t="s">
        <v>206</v>
      </c>
      <c s="25" t="s">
        <v>112</v>
      </c>
      <c s="30" t="s">
        <v>207</v>
      </c>
      <c s="31" t="s">
        <v>170</v>
      </c>
      <c s="32">
        <v>25</v>
      </c>
      <c s="33">
        <v>0</v>
      </c>
      <c s="33">
        <f>ROUND(ROUND(H83,2)*ROUND(G83,3),2)</f>
      </c>
      <c r="O83">
        <f>(I83*21)/100</f>
      </c>
      <c t="s">
        <v>23</v>
      </c>
    </row>
    <row r="84" spans="1:5" ht="12.75">
      <c r="A84" s="34" t="s">
        <v>49</v>
      </c>
      <c r="E84" s="35" t="s">
        <v>197</v>
      </c>
    </row>
    <row r="85" spans="1:5" ht="12.75">
      <c r="A85" s="36" t="s">
        <v>51</v>
      </c>
      <c r="E85" s="37" t="s">
        <v>208</v>
      </c>
    </row>
    <row r="86" spans="1:5" ht="114.75">
      <c r="A86" t="s">
        <v>53</v>
      </c>
      <c r="E86" s="35" t="s">
        <v>198</v>
      </c>
    </row>
    <row r="87" spans="1:16" ht="25.5">
      <c r="A87" s="25" t="s">
        <v>45</v>
      </c>
      <c s="29" t="s">
        <v>209</v>
      </c>
      <c s="29" t="s">
        <v>210</v>
      </c>
      <c s="25" t="s">
        <v>50</v>
      </c>
      <c s="30" t="s">
        <v>211</v>
      </c>
      <c s="31" t="s">
        <v>212</v>
      </c>
      <c s="32">
        <v>1486.776</v>
      </c>
      <c s="33">
        <v>0</v>
      </c>
      <c s="33">
        <f>ROUND(ROUND(H87,2)*ROUND(G87,3),2)</f>
      </c>
      <c r="O87">
        <f>(I87*21)/100</f>
      </c>
      <c t="s">
        <v>23</v>
      </c>
    </row>
    <row r="88" spans="1:5" ht="89.25">
      <c r="A88" s="34" t="s">
        <v>49</v>
      </c>
      <c r="E88" s="35" t="s">
        <v>213</v>
      </c>
    </row>
    <row r="89" spans="1:5" ht="89.25">
      <c r="A89" s="36" t="s">
        <v>51</v>
      </c>
      <c r="E89" s="37" t="s">
        <v>214</v>
      </c>
    </row>
    <row r="90" spans="1:5" ht="63.75">
      <c r="A90" t="s">
        <v>53</v>
      </c>
      <c r="E90" s="35" t="s">
        <v>215</v>
      </c>
    </row>
    <row r="91" spans="1:16" ht="12.75">
      <c r="A91" s="25" t="s">
        <v>45</v>
      </c>
      <c s="29" t="s">
        <v>216</v>
      </c>
      <c s="29" t="s">
        <v>217</v>
      </c>
      <c s="25" t="s">
        <v>50</v>
      </c>
      <c s="30" t="s">
        <v>218</v>
      </c>
      <c s="31" t="s">
        <v>212</v>
      </c>
      <c s="32">
        <v>474.21</v>
      </c>
      <c s="33">
        <v>0</v>
      </c>
      <c s="33">
        <f>ROUND(ROUND(H91,2)*ROUND(G91,3),2)</f>
      </c>
      <c r="O91">
        <f>(I91*21)/100</f>
      </c>
      <c t="s">
        <v>23</v>
      </c>
    </row>
    <row r="92" spans="1:5" ht="63.75">
      <c r="A92" s="34" t="s">
        <v>49</v>
      </c>
      <c r="E92" s="35" t="s">
        <v>219</v>
      </c>
    </row>
    <row r="93" spans="1:5" ht="89.25">
      <c r="A93" s="36" t="s">
        <v>51</v>
      </c>
      <c r="E93" s="37" t="s">
        <v>220</v>
      </c>
    </row>
    <row r="94" spans="1:5" ht="63.75">
      <c r="A94" t="s">
        <v>53</v>
      </c>
      <c r="E94" s="35" t="s">
        <v>215</v>
      </c>
    </row>
    <row r="95" spans="1:16" ht="12.75">
      <c r="A95" s="25" t="s">
        <v>45</v>
      </c>
      <c s="29" t="s">
        <v>221</v>
      </c>
      <c s="29" t="s">
        <v>222</v>
      </c>
      <c s="25" t="s">
        <v>50</v>
      </c>
      <c s="30" t="s">
        <v>223</v>
      </c>
      <c s="31" t="s">
        <v>212</v>
      </c>
      <c s="32">
        <v>1669.692</v>
      </c>
      <c s="33">
        <v>0</v>
      </c>
      <c s="33">
        <f>ROUND(ROUND(H95,2)*ROUND(G95,3),2)</f>
      </c>
      <c r="O95">
        <f>(I95*21)/100</f>
      </c>
      <c t="s">
        <v>23</v>
      </c>
    </row>
    <row r="96" spans="1:5" ht="89.25">
      <c r="A96" s="34" t="s">
        <v>49</v>
      </c>
      <c r="E96" s="35" t="s">
        <v>224</v>
      </c>
    </row>
    <row r="97" spans="1:5" ht="51">
      <c r="A97" s="36" t="s">
        <v>51</v>
      </c>
      <c r="E97" s="37" t="s">
        <v>225</v>
      </c>
    </row>
    <row r="98" spans="1:5" ht="25.5">
      <c r="A98" t="s">
        <v>53</v>
      </c>
      <c r="E98" s="35" t="s">
        <v>226</v>
      </c>
    </row>
    <row r="99" spans="1:16" ht="12.75">
      <c r="A99" s="25" t="s">
        <v>45</v>
      </c>
      <c s="29" t="s">
        <v>227</v>
      </c>
      <c s="29" t="s">
        <v>228</v>
      </c>
      <c s="25" t="s">
        <v>50</v>
      </c>
      <c s="30" t="s">
        <v>229</v>
      </c>
      <c s="31" t="s">
        <v>230</v>
      </c>
      <c s="32">
        <v>1230.5</v>
      </c>
      <c s="33">
        <v>0</v>
      </c>
      <c s="33">
        <f>ROUND(ROUND(H99,2)*ROUND(G99,3),2)</f>
      </c>
      <c r="O99">
        <f>(I99*21)/100</f>
      </c>
      <c t="s">
        <v>23</v>
      </c>
    </row>
    <row r="100" spans="1:5" ht="51">
      <c r="A100" s="34" t="s">
        <v>49</v>
      </c>
      <c r="E100" s="35" t="s">
        <v>231</v>
      </c>
    </row>
    <row r="101" spans="1:5" ht="89.25">
      <c r="A101" s="36" t="s">
        <v>51</v>
      </c>
      <c r="E101" s="37" t="s">
        <v>232</v>
      </c>
    </row>
    <row r="102" spans="1:5" ht="25.5">
      <c r="A102" t="s">
        <v>53</v>
      </c>
      <c r="E102" s="35" t="s">
        <v>233</v>
      </c>
    </row>
    <row r="103" spans="1:16" ht="12.75">
      <c r="A103" s="25" t="s">
        <v>45</v>
      </c>
      <c s="29" t="s">
        <v>234</v>
      </c>
      <c s="29" t="s">
        <v>235</v>
      </c>
      <c s="25" t="s">
        <v>50</v>
      </c>
      <c s="30" t="s">
        <v>236</v>
      </c>
      <c s="31" t="s">
        <v>212</v>
      </c>
      <c s="32">
        <v>155.4</v>
      </c>
      <c s="33">
        <v>0</v>
      </c>
      <c s="33">
        <f>ROUND(ROUND(H103,2)*ROUND(G103,3),2)</f>
      </c>
      <c r="O103">
        <f>(I103*21)/100</f>
      </c>
      <c t="s">
        <v>23</v>
      </c>
    </row>
    <row r="104" spans="1:5" ht="25.5">
      <c r="A104" s="34" t="s">
        <v>49</v>
      </c>
      <c r="E104" s="35" t="s">
        <v>237</v>
      </c>
    </row>
    <row r="105" spans="1:5" ht="12.75">
      <c r="A105" s="36" t="s">
        <v>51</v>
      </c>
      <c r="E105" s="37" t="s">
        <v>238</v>
      </c>
    </row>
    <row r="106" spans="1:5" ht="38.25">
      <c r="A106" t="s">
        <v>53</v>
      </c>
      <c r="E106" s="35" t="s">
        <v>239</v>
      </c>
    </row>
    <row r="107" spans="1:16" ht="12.75">
      <c r="A107" s="25" t="s">
        <v>45</v>
      </c>
      <c s="29" t="s">
        <v>240</v>
      </c>
      <c s="29" t="s">
        <v>241</v>
      </c>
      <c s="25" t="s">
        <v>50</v>
      </c>
      <c s="30" t="s">
        <v>242</v>
      </c>
      <c s="31" t="s">
        <v>212</v>
      </c>
      <c s="32">
        <v>7006</v>
      </c>
      <c s="33">
        <v>0</v>
      </c>
      <c s="33">
        <f>ROUND(ROUND(H107,2)*ROUND(G107,3),2)</f>
      </c>
      <c r="O107">
        <f>(I107*21)/100</f>
      </c>
      <c t="s">
        <v>23</v>
      </c>
    </row>
    <row r="108" spans="1:5" ht="25.5">
      <c r="A108" s="34" t="s">
        <v>49</v>
      </c>
      <c r="E108" s="35" t="s">
        <v>243</v>
      </c>
    </row>
    <row r="109" spans="1:5" ht="12.75">
      <c r="A109" s="36" t="s">
        <v>51</v>
      </c>
      <c r="E109" s="37" t="s">
        <v>244</v>
      </c>
    </row>
    <row r="110" spans="1:5" ht="369.75">
      <c r="A110" t="s">
        <v>53</v>
      </c>
      <c r="E110" s="35" t="s">
        <v>245</v>
      </c>
    </row>
    <row r="111" spans="1:16" ht="12.75">
      <c r="A111" s="25" t="s">
        <v>45</v>
      </c>
      <c s="29" t="s">
        <v>246</v>
      </c>
      <c s="29" t="s">
        <v>247</v>
      </c>
      <c s="25" t="s">
        <v>248</v>
      </c>
      <c s="30" t="s">
        <v>249</v>
      </c>
      <c s="31" t="s">
        <v>212</v>
      </c>
      <c s="32">
        <v>5325.55</v>
      </c>
      <c s="33">
        <v>0</v>
      </c>
      <c s="33">
        <f>ROUND(ROUND(H111,2)*ROUND(G111,3),2)</f>
      </c>
      <c r="O111">
        <f>(I111*21)/100</f>
      </c>
      <c t="s">
        <v>23</v>
      </c>
    </row>
    <row r="112" spans="1:5" ht="63.75">
      <c r="A112" s="34" t="s">
        <v>49</v>
      </c>
      <c r="E112" s="35" t="s">
        <v>250</v>
      </c>
    </row>
    <row r="113" spans="1:5" ht="51">
      <c r="A113" s="36" t="s">
        <v>51</v>
      </c>
      <c r="E113" s="37" t="s">
        <v>251</v>
      </c>
    </row>
    <row r="114" spans="1:5" ht="306">
      <c r="A114" t="s">
        <v>53</v>
      </c>
      <c r="E114" s="35" t="s">
        <v>252</v>
      </c>
    </row>
    <row r="115" spans="1:16" ht="12.75">
      <c r="A115" s="25" t="s">
        <v>45</v>
      </c>
      <c s="29" t="s">
        <v>253</v>
      </c>
      <c s="29" t="s">
        <v>247</v>
      </c>
      <c s="25" t="s">
        <v>254</v>
      </c>
      <c s="30" t="s">
        <v>249</v>
      </c>
      <c s="31" t="s">
        <v>212</v>
      </c>
      <c s="32">
        <v>1407.81</v>
      </c>
      <c s="33">
        <v>0</v>
      </c>
      <c s="33">
        <f>ROUND(ROUND(H115,2)*ROUND(G115,3),2)</f>
      </c>
      <c r="O115">
        <f>(I115*21)/100</f>
      </c>
      <c t="s">
        <v>23</v>
      </c>
    </row>
    <row r="116" spans="1:5" ht="38.25">
      <c r="A116" s="34" t="s">
        <v>49</v>
      </c>
      <c r="E116" s="35" t="s">
        <v>255</v>
      </c>
    </row>
    <row r="117" spans="1:5" ht="38.25">
      <c r="A117" s="36" t="s">
        <v>51</v>
      </c>
      <c r="E117" s="37" t="s">
        <v>256</v>
      </c>
    </row>
    <row r="118" spans="1:5" ht="306">
      <c r="A118" t="s">
        <v>53</v>
      </c>
      <c r="E118" s="35" t="s">
        <v>252</v>
      </c>
    </row>
    <row r="119" spans="1:16" ht="12.75">
      <c r="A119" s="25" t="s">
        <v>45</v>
      </c>
      <c s="29" t="s">
        <v>257</v>
      </c>
      <c s="29" t="s">
        <v>258</v>
      </c>
      <c s="25" t="s">
        <v>50</v>
      </c>
      <c s="30" t="s">
        <v>259</v>
      </c>
      <c s="31" t="s">
        <v>230</v>
      </c>
      <c s="32">
        <v>300</v>
      </c>
      <c s="33">
        <v>0</v>
      </c>
      <c s="33">
        <f>ROUND(ROUND(H119,2)*ROUND(G119,3),2)</f>
      </c>
      <c r="O119">
        <f>(I119*21)/100</f>
      </c>
      <c t="s">
        <v>23</v>
      </c>
    </row>
    <row r="120" spans="1:5" ht="25.5">
      <c r="A120" s="34" t="s">
        <v>49</v>
      </c>
      <c r="E120" s="35" t="s">
        <v>260</v>
      </c>
    </row>
    <row r="121" spans="1:5" ht="12.75">
      <c r="A121" s="36" t="s">
        <v>51</v>
      </c>
      <c r="E121" s="37" t="s">
        <v>261</v>
      </c>
    </row>
    <row r="122" spans="1:5" ht="63.75">
      <c r="A122" t="s">
        <v>53</v>
      </c>
      <c r="E122" s="35" t="s">
        <v>262</v>
      </c>
    </row>
    <row r="123" spans="1:16" ht="12.75">
      <c r="A123" s="25" t="s">
        <v>45</v>
      </c>
      <c s="29" t="s">
        <v>263</v>
      </c>
      <c s="29" t="s">
        <v>264</v>
      </c>
      <c s="25" t="s">
        <v>50</v>
      </c>
      <c s="30" t="s">
        <v>265</v>
      </c>
      <c s="31" t="s">
        <v>170</v>
      </c>
      <c s="32">
        <v>1</v>
      </c>
      <c s="33">
        <v>0</v>
      </c>
      <c s="33">
        <f>ROUND(ROUND(H123,2)*ROUND(G123,3),2)</f>
      </c>
      <c r="O123">
        <f>(I123*21)/100</f>
      </c>
      <c t="s">
        <v>23</v>
      </c>
    </row>
    <row r="124" spans="1:5" ht="38.25">
      <c r="A124" s="34" t="s">
        <v>49</v>
      </c>
      <c r="E124" s="35" t="s">
        <v>266</v>
      </c>
    </row>
    <row r="125" spans="1:5" ht="12.75">
      <c r="A125" s="36" t="s">
        <v>51</v>
      </c>
      <c r="E125" s="37" t="s">
        <v>64</v>
      </c>
    </row>
    <row r="126" spans="1:5" ht="63.75">
      <c r="A126" t="s">
        <v>53</v>
      </c>
      <c r="E126" s="35" t="s">
        <v>262</v>
      </c>
    </row>
    <row r="127" spans="1:16" ht="12.75">
      <c r="A127" s="25" t="s">
        <v>45</v>
      </c>
      <c s="29" t="s">
        <v>267</v>
      </c>
      <c s="29" t="s">
        <v>268</v>
      </c>
      <c s="25" t="s">
        <v>50</v>
      </c>
      <c s="30" t="s">
        <v>269</v>
      </c>
      <c s="31" t="s">
        <v>170</v>
      </c>
      <c s="32">
        <v>2</v>
      </c>
      <c s="33">
        <v>0</v>
      </c>
      <c s="33">
        <f>ROUND(ROUND(H127,2)*ROUND(G127,3),2)</f>
      </c>
      <c r="O127">
        <f>(I127*21)/100</f>
      </c>
      <c t="s">
        <v>23</v>
      </c>
    </row>
    <row r="128" spans="1:5" ht="38.25">
      <c r="A128" s="34" t="s">
        <v>49</v>
      </c>
      <c r="E128" s="35" t="s">
        <v>266</v>
      </c>
    </row>
    <row r="129" spans="1:5" ht="12.75">
      <c r="A129" s="36" t="s">
        <v>51</v>
      </c>
      <c r="E129" s="37" t="s">
        <v>270</v>
      </c>
    </row>
    <row r="130" spans="1:5" ht="63.75">
      <c r="A130" t="s">
        <v>53</v>
      </c>
      <c r="E130" s="35" t="s">
        <v>262</v>
      </c>
    </row>
    <row r="131" spans="1:16" ht="12.75">
      <c r="A131" s="25" t="s">
        <v>45</v>
      </c>
      <c s="29" t="s">
        <v>271</v>
      </c>
      <c s="29" t="s">
        <v>272</v>
      </c>
      <c s="25" t="s">
        <v>50</v>
      </c>
      <c s="30" t="s">
        <v>273</v>
      </c>
      <c s="31" t="s">
        <v>230</v>
      </c>
      <c s="32">
        <v>13</v>
      </c>
      <c s="33">
        <v>0</v>
      </c>
      <c s="33">
        <f>ROUND(ROUND(H131,2)*ROUND(G131,3),2)</f>
      </c>
      <c r="O131">
        <f>(I131*21)/100</f>
      </c>
      <c t="s">
        <v>23</v>
      </c>
    </row>
    <row r="132" spans="1:5" ht="51">
      <c r="A132" s="34" t="s">
        <v>49</v>
      </c>
      <c r="E132" s="35" t="s">
        <v>274</v>
      </c>
    </row>
    <row r="133" spans="1:5" ht="12.75">
      <c r="A133" s="36" t="s">
        <v>51</v>
      </c>
      <c r="E133" s="37" t="s">
        <v>275</v>
      </c>
    </row>
    <row r="134" spans="1:5" ht="63.75">
      <c r="A134" t="s">
        <v>53</v>
      </c>
      <c r="E134" s="35" t="s">
        <v>262</v>
      </c>
    </row>
    <row r="135" spans="1:16" ht="12.75">
      <c r="A135" s="25" t="s">
        <v>45</v>
      </c>
      <c s="29" t="s">
        <v>276</v>
      </c>
      <c s="29" t="s">
        <v>277</v>
      </c>
      <c s="25" t="s">
        <v>50</v>
      </c>
      <c s="30" t="s">
        <v>278</v>
      </c>
      <c s="31" t="s">
        <v>230</v>
      </c>
      <c s="32">
        <v>18</v>
      </c>
      <c s="33">
        <v>0</v>
      </c>
      <c s="33">
        <f>ROUND(ROUND(H135,2)*ROUND(G135,3),2)</f>
      </c>
      <c r="O135">
        <f>(I135*21)/100</f>
      </c>
      <c t="s">
        <v>23</v>
      </c>
    </row>
    <row r="136" spans="1:5" ht="51">
      <c r="A136" s="34" t="s">
        <v>49</v>
      </c>
      <c r="E136" s="35" t="s">
        <v>279</v>
      </c>
    </row>
    <row r="137" spans="1:5" ht="12.75">
      <c r="A137" s="36" t="s">
        <v>51</v>
      </c>
      <c r="E137" s="37" t="s">
        <v>280</v>
      </c>
    </row>
    <row r="138" spans="1:5" ht="63.75">
      <c r="A138" t="s">
        <v>53</v>
      </c>
      <c r="E138" s="35" t="s">
        <v>262</v>
      </c>
    </row>
    <row r="139" spans="1:16" ht="12.75">
      <c r="A139" s="25" t="s">
        <v>45</v>
      </c>
      <c s="29" t="s">
        <v>281</v>
      </c>
      <c s="29" t="s">
        <v>282</v>
      </c>
      <c s="25" t="s">
        <v>50</v>
      </c>
      <c s="30" t="s">
        <v>283</v>
      </c>
      <c s="31" t="s">
        <v>212</v>
      </c>
      <c s="32">
        <v>487.251</v>
      </c>
      <c s="33">
        <v>0</v>
      </c>
      <c s="33">
        <f>ROUND(ROUND(H139,2)*ROUND(G139,3),2)</f>
      </c>
      <c r="O139">
        <f>(I139*21)/100</f>
      </c>
      <c t="s">
        <v>23</v>
      </c>
    </row>
    <row r="140" spans="1:5" ht="38.25">
      <c r="A140" s="34" t="s">
        <v>49</v>
      </c>
      <c r="E140" s="35" t="s">
        <v>284</v>
      </c>
    </row>
    <row r="141" spans="1:5" ht="344.25">
      <c r="A141" s="36" t="s">
        <v>51</v>
      </c>
      <c r="E141" s="37" t="s">
        <v>285</v>
      </c>
    </row>
    <row r="142" spans="1:5" ht="318.75">
      <c r="A142" t="s">
        <v>53</v>
      </c>
      <c r="E142" s="35" t="s">
        <v>286</v>
      </c>
    </row>
    <row r="143" spans="1:16" ht="12.75">
      <c r="A143" s="25" t="s">
        <v>45</v>
      </c>
      <c s="29" t="s">
        <v>287</v>
      </c>
      <c s="29" t="s">
        <v>288</v>
      </c>
      <c s="25" t="s">
        <v>50</v>
      </c>
      <c s="30" t="s">
        <v>289</v>
      </c>
      <c s="31" t="s">
        <v>212</v>
      </c>
      <c s="32">
        <v>136.934</v>
      </c>
      <c s="33">
        <v>0</v>
      </c>
      <c s="33">
        <f>ROUND(ROUND(H143,2)*ROUND(G143,3),2)</f>
      </c>
      <c r="O143">
        <f>(I143*21)/100</f>
      </c>
      <c t="s">
        <v>23</v>
      </c>
    </row>
    <row r="144" spans="1:5" ht="51">
      <c r="A144" s="34" t="s">
        <v>49</v>
      </c>
      <c r="E144" s="35" t="s">
        <v>290</v>
      </c>
    </row>
    <row r="145" spans="1:5" ht="12.75">
      <c r="A145" s="36" t="s">
        <v>51</v>
      </c>
      <c r="E145" s="37" t="s">
        <v>291</v>
      </c>
    </row>
    <row r="146" spans="1:5" ht="318.75">
      <c r="A146" t="s">
        <v>53</v>
      </c>
      <c r="E146" s="35" t="s">
        <v>292</v>
      </c>
    </row>
    <row r="147" spans="1:16" ht="12.75">
      <c r="A147" s="25" t="s">
        <v>45</v>
      </c>
      <c s="29" t="s">
        <v>293</v>
      </c>
      <c s="29" t="s">
        <v>294</v>
      </c>
      <c s="25" t="s">
        <v>50</v>
      </c>
      <c s="30" t="s">
        <v>295</v>
      </c>
      <c s="31" t="s">
        <v>212</v>
      </c>
      <c s="32">
        <v>383</v>
      </c>
      <c s="33">
        <v>0</v>
      </c>
      <c s="33">
        <f>ROUND(ROUND(H147,2)*ROUND(G147,3),2)</f>
      </c>
      <c r="O147">
        <f>(I147*21)/100</f>
      </c>
      <c t="s">
        <v>23</v>
      </c>
    </row>
    <row r="148" spans="1:5" ht="25.5">
      <c r="A148" s="34" t="s">
        <v>49</v>
      </c>
      <c r="E148" s="35" t="s">
        <v>296</v>
      </c>
    </row>
    <row r="149" spans="1:5" ht="12.75">
      <c r="A149" s="36" t="s">
        <v>51</v>
      </c>
      <c r="E149" s="37" t="s">
        <v>297</v>
      </c>
    </row>
    <row r="150" spans="1:5" ht="267.75">
      <c r="A150" t="s">
        <v>53</v>
      </c>
      <c r="E150" s="35" t="s">
        <v>298</v>
      </c>
    </row>
    <row r="151" spans="1:16" ht="12.75">
      <c r="A151" s="25" t="s">
        <v>45</v>
      </c>
      <c s="29" t="s">
        <v>299</v>
      </c>
      <c s="29" t="s">
        <v>300</v>
      </c>
      <c s="25" t="s">
        <v>50</v>
      </c>
      <c s="30" t="s">
        <v>301</v>
      </c>
      <c s="31" t="s">
        <v>212</v>
      </c>
      <c s="32">
        <v>4359</v>
      </c>
      <c s="33">
        <v>0</v>
      </c>
      <c s="33">
        <f>ROUND(ROUND(H151,2)*ROUND(G151,3),2)</f>
      </c>
      <c r="O151">
        <f>(I151*21)/100</f>
      </c>
      <c t="s">
        <v>23</v>
      </c>
    </row>
    <row r="152" spans="1:5" ht="51">
      <c r="A152" s="34" t="s">
        <v>49</v>
      </c>
      <c r="E152" s="35" t="s">
        <v>302</v>
      </c>
    </row>
    <row r="153" spans="1:5" ht="12.75">
      <c r="A153" s="36" t="s">
        <v>51</v>
      </c>
      <c r="E153" s="37" t="s">
        <v>303</v>
      </c>
    </row>
    <row r="154" spans="1:5" ht="267.75">
      <c r="A154" t="s">
        <v>53</v>
      </c>
      <c r="E154" s="35" t="s">
        <v>298</v>
      </c>
    </row>
    <row r="155" spans="1:16" ht="12.75">
      <c r="A155" s="25" t="s">
        <v>45</v>
      </c>
      <c s="29" t="s">
        <v>304</v>
      </c>
      <c s="29" t="s">
        <v>305</v>
      </c>
      <c s="25" t="s">
        <v>50</v>
      </c>
      <c s="30" t="s">
        <v>306</v>
      </c>
      <c s="31" t="s">
        <v>212</v>
      </c>
      <c s="32">
        <v>583.55</v>
      </c>
      <c s="33">
        <v>0</v>
      </c>
      <c s="33">
        <f>ROUND(ROUND(H155,2)*ROUND(G155,3),2)</f>
      </c>
      <c r="O155">
        <f>(I155*21)/100</f>
      </c>
      <c t="s">
        <v>23</v>
      </c>
    </row>
    <row r="156" spans="1:5" ht="51">
      <c r="A156" s="34" t="s">
        <v>49</v>
      </c>
      <c r="E156" s="35" t="s">
        <v>307</v>
      </c>
    </row>
    <row r="157" spans="1:5" ht="63.75">
      <c r="A157" s="36" t="s">
        <v>51</v>
      </c>
      <c r="E157" s="37" t="s">
        <v>308</v>
      </c>
    </row>
    <row r="158" spans="1:5" ht="242.25">
      <c r="A158" t="s">
        <v>53</v>
      </c>
      <c r="E158" s="35" t="s">
        <v>309</v>
      </c>
    </row>
    <row r="159" spans="1:16" ht="12.75">
      <c r="A159" s="25" t="s">
        <v>45</v>
      </c>
      <c s="29" t="s">
        <v>310</v>
      </c>
      <c s="29" t="s">
        <v>311</v>
      </c>
      <c s="25" t="s">
        <v>50</v>
      </c>
      <c s="30" t="s">
        <v>312</v>
      </c>
      <c s="31" t="s">
        <v>212</v>
      </c>
      <c s="32">
        <v>52</v>
      </c>
      <c s="33">
        <v>0</v>
      </c>
      <c s="33">
        <f>ROUND(ROUND(H159,2)*ROUND(G159,3),2)</f>
      </c>
      <c r="O159">
        <f>(I159*21)/100</f>
      </c>
      <c t="s">
        <v>23</v>
      </c>
    </row>
    <row r="160" spans="1:5" ht="12.75">
      <c r="A160" s="34" t="s">
        <v>49</v>
      </c>
      <c r="E160" s="35" t="s">
        <v>313</v>
      </c>
    </row>
    <row r="161" spans="1:5" ht="140.25">
      <c r="A161" s="36" t="s">
        <v>51</v>
      </c>
      <c r="E161" s="37" t="s">
        <v>314</v>
      </c>
    </row>
    <row r="162" spans="1:5" ht="229.5">
      <c r="A162" t="s">
        <v>53</v>
      </c>
      <c r="E162" s="35" t="s">
        <v>315</v>
      </c>
    </row>
    <row r="163" spans="1:16" ht="12.75">
      <c r="A163" s="25" t="s">
        <v>45</v>
      </c>
      <c s="29" t="s">
        <v>316</v>
      </c>
      <c s="29" t="s">
        <v>317</v>
      </c>
      <c s="25" t="s">
        <v>50</v>
      </c>
      <c s="30" t="s">
        <v>318</v>
      </c>
      <c s="31" t="s">
        <v>212</v>
      </c>
      <c s="32">
        <v>226.502</v>
      </c>
      <c s="33">
        <v>0</v>
      </c>
      <c s="33">
        <f>ROUND(ROUND(H163,2)*ROUND(G163,3),2)</f>
      </c>
      <c r="O163">
        <f>(I163*21)/100</f>
      </c>
      <c t="s">
        <v>23</v>
      </c>
    </row>
    <row r="164" spans="1:5" ht="51">
      <c r="A164" s="34" t="s">
        <v>49</v>
      </c>
      <c r="E164" s="35" t="s">
        <v>319</v>
      </c>
    </row>
    <row r="165" spans="1:5" ht="153">
      <c r="A165" s="36" t="s">
        <v>51</v>
      </c>
      <c r="E165" s="37" t="s">
        <v>320</v>
      </c>
    </row>
    <row r="166" spans="1:5" ht="293.25">
      <c r="A166" t="s">
        <v>53</v>
      </c>
      <c r="E166" s="35" t="s">
        <v>321</v>
      </c>
    </row>
    <row r="167" spans="1:16" ht="12.75">
      <c r="A167" s="25" t="s">
        <v>45</v>
      </c>
      <c s="29" t="s">
        <v>322</v>
      </c>
      <c s="29" t="s">
        <v>323</v>
      </c>
      <c s="25" t="s">
        <v>50</v>
      </c>
      <c s="30" t="s">
        <v>324</v>
      </c>
      <c s="31" t="s">
        <v>212</v>
      </c>
      <c s="32">
        <v>865.8</v>
      </c>
      <c s="33">
        <v>0</v>
      </c>
      <c s="33">
        <f>ROUND(ROUND(H167,2)*ROUND(G167,3),2)</f>
      </c>
      <c r="O167">
        <f>(I167*21)/100</f>
      </c>
      <c t="s">
        <v>23</v>
      </c>
    </row>
    <row r="168" spans="1:5" ht="63.75">
      <c r="A168" s="34" t="s">
        <v>49</v>
      </c>
      <c r="E168" s="35" t="s">
        <v>325</v>
      </c>
    </row>
    <row r="169" spans="1:5" ht="12.75">
      <c r="A169" s="36" t="s">
        <v>51</v>
      </c>
      <c r="E169" s="37" t="s">
        <v>326</v>
      </c>
    </row>
    <row r="170" spans="1:5" ht="357">
      <c r="A170" t="s">
        <v>53</v>
      </c>
      <c r="E170" s="35" t="s">
        <v>327</v>
      </c>
    </row>
    <row r="171" spans="1:16" ht="12.75">
      <c r="A171" s="25" t="s">
        <v>45</v>
      </c>
      <c s="29" t="s">
        <v>328</v>
      </c>
      <c s="29" t="s">
        <v>329</v>
      </c>
      <c s="25" t="s">
        <v>50</v>
      </c>
      <c s="30" t="s">
        <v>330</v>
      </c>
      <c s="31" t="s">
        <v>149</v>
      </c>
      <c s="32">
        <v>8552</v>
      </c>
      <c s="33">
        <v>0</v>
      </c>
      <c s="33">
        <f>ROUND(ROUND(H171,2)*ROUND(G171,3),2)</f>
      </c>
      <c r="O171">
        <f>(I171*21)/100</f>
      </c>
      <c t="s">
        <v>23</v>
      </c>
    </row>
    <row r="172" spans="1:5" ht="25.5">
      <c r="A172" s="34" t="s">
        <v>49</v>
      </c>
      <c r="E172" s="35" t="s">
        <v>331</v>
      </c>
    </row>
    <row r="173" spans="1:5" ht="12.75">
      <c r="A173" s="36" t="s">
        <v>51</v>
      </c>
      <c r="E173" s="37" t="s">
        <v>332</v>
      </c>
    </row>
    <row r="174" spans="1:5" ht="25.5">
      <c r="A174" t="s">
        <v>53</v>
      </c>
      <c r="E174" s="35" t="s">
        <v>333</v>
      </c>
    </row>
    <row r="175" spans="1:16" ht="12.75">
      <c r="A175" s="25" t="s">
        <v>45</v>
      </c>
      <c s="29" t="s">
        <v>334</v>
      </c>
      <c s="29" t="s">
        <v>335</v>
      </c>
      <c s="25" t="s">
        <v>50</v>
      </c>
      <c s="30" t="s">
        <v>336</v>
      </c>
      <c s="31" t="s">
        <v>149</v>
      </c>
      <c s="32">
        <v>8786</v>
      </c>
      <c s="33">
        <v>0</v>
      </c>
      <c s="33">
        <f>ROUND(ROUND(H175,2)*ROUND(G175,3),2)</f>
      </c>
      <c r="O175">
        <f>(I175*21)/100</f>
      </c>
      <c t="s">
        <v>23</v>
      </c>
    </row>
    <row r="176" spans="1:5" ht="38.25">
      <c r="A176" s="34" t="s">
        <v>49</v>
      </c>
      <c r="E176" s="35" t="s">
        <v>337</v>
      </c>
    </row>
    <row r="177" spans="1:5" ht="12.75">
      <c r="A177" s="36" t="s">
        <v>51</v>
      </c>
      <c r="E177" s="37" t="s">
        <v>338</v>
      </c>
    </row>
    <row r="178" spans="1:5" ht="38.25">
      <c r="A178" t="s">
        <v>53</v>
      </c>
      <c r="E178" s="35" t="s">
        <v>339</v>
      </c>
    </row>
    <row r="179" spans="1:16" ht="12.75">
      <c r="A179" s="25" t="s">
        <v>45</v>
      </c>
      <c s="29" t="s">
        <v>340</v>
      </c>
      <c s="29" t="s">
        <v>341</v>
      </c>
      <c s="25" t="s">
        <v>50</v>
      </c>
      <c s="30" t="s">
        <v>342</v>
      </c>
      <c s="31" t="s">
        <v>149</v>
      </c>
      <c s="32">
        <v>299.7</v>
      </c>
      <c s="33">
        <v>0</v>
      </c>
      <c s="33">
        <f>ROUND(ROUND(H179,2)*ROUND(G179,3),2)</f>
      </c>
      <c r="O179">
        <f>(I179*21)/100</f>
      </c>
      <c t="s">
        <v>23</v>
      </c>
    </row>
    <row r="180" spans="1:5" ht="38.25">
      <c r="A180" s="34" t="s">
        <v>49</v>
      </c>
      <c r="E180" s="35" t="s">
        <v>343</v>
      </c>
    </row>
    <row r="181" spans="1:5" ht="12.75">
      <c r="A181" s="36" t="s">
        <v>51</v>
      </c>
      <c r="E181" s="37" t="s">
        <v>344</v>
      </c>
    </row>
    <row r="182" spans="1:5" ht="38.25">
      <c r="A182" t="s">
        <v>53</v>
      </c>
      <c r="E182" s="35" t="s">
        <v>339</v>
      </c>
    </row>
    <row r="183" spans="1:16" ht="12.75">
      <c r="A183" s="25" t="s">
        <v>45</v>
      </c>
      <c s="29" t="s">
        <v>345</v>
      </c>
      <c s="29" t="s">
        <v>346</v>
      </c>
      <c s="25" t="s">
        <v>50</v>
      </c>
      <c s="30" t="s">
        <v>347</v>
      </c>
      <c s="31" t="s">
        <v>149</v>
      </c>
      <c s="32">
        <v>8786</v>
      </c>
      <c s="33">
        <v>0</v>
      </c>
      <c s="33">
        <f>ROUND(ROUND(H183,2)*ROUND(G183,3),2)</f>
      </c>
      <c r="O183">
        <f>(I183*21)/100</f>
      </c>
      <c t="s">
        <v>23</v>
      </c>
    </row>
    <row r="184" spans="1:5" ht="12.75">
      <c r="A184" s="34" t="s">
        <v>49</v>
      </c>
      <c r="E184" s="35" t="s">
        <v>50</v>
      </c>
    </row>
    <row r="185" spans="1:5" ht="12.75">
      <c r="A185" s="36" t="s">
        <v>51</v>
      </c>
      <c r="E185" s="37" t="s">
        <v>348</v>
      </c>
    </row>
    <row r="186" spans="1:5" ht="25.5">
      <c r="A186" t="s">
        <v>53</v>
      </c>
      <c r="E186" s="35" t="s">
        <v>349</v>
      </c>
    </row>
    <row r="187" spans="1:16" ht="12.75">
      <c r="A187" s="25" t="s">
        <v>45</v>
      </c>
      <c s="29" t="s">
        <v>350</v>
      </c>
      <c s="29" t="s">
        <v>351</v>
      </c>
      <c s="25" t="s">
        <v>50</v>
      </c>
      <c s="30" t="s">
        <v>352</v>
      </c>
      <c s="31" t="s">
        <v>149</v>
      </c>
      <c s="32">
        <v>299.7</v>
      </c>
      <c s="33">
        <v>0</v>
      </c>
      <c s="33">
        <f>ROUND(ROUND(H187,2)*ROUND(G187,3),2)</f>
      </c>
      <c r="O187">
        <f>(I187*21)/100</f>
      </c>
      <c t="s">
        <v>23</v>
      </c>
    </row>
    <row r="188" spans="1:5" ht="12.75">
      <c r="A188" s="34" t="s">
        <v>49</v>
      </c>
      <c r="E188" s="35" t="s">
        <v>50</v>
      </c>
    </row>
    <row r="189" spans="1:5" ht="12.75">
      <c r="A189" s="36" t="s">
        <v>51</v>
      </c>
      <c r="E189" s="37" t="s">
        <v>353</v>
      </c>
    </row>
    <row r="190" spans="1:5" ht="25.5">
      <c r="A190" t="s">
        <v>53</v>
      </c>
      <c r="E190" s="35" t="s">
        <v>354</v>
      </c>
    </row>
    <row r="191" spans="1:16" ht="12.75">
      <c r="A191" s="25" t="s">
        <v>45</v>
      </c>
      <c s="29" t="s">
        <v>355</v>
      </c>
      <c s="29" t="s">
        <v>356</v>
      </c>
      <c s="25" t="s">
        <v>50</v>
      </c>
      <c s="30" t="s">
        <v>357</v>
      </c>
      <c s="31" t="s">
        <v>149</v>
      </c>
      <c s="32">
        <v>9085.7</v>
      </c>
      <c s="33">
        <v>0</v>
      </c>
      <c s="33">
        <f>ROUND(ROUND(H191,2)*ROUND(G191,3),2)</f>
      </c>
      <c r="O191">
        <f>(I191*21)/100</f>
      </c>
      <c t="s">
        <v>23</v>
      </c>
    </row>
    <row r="192" spans="1:5" ht="12.75">
      <c r="A192" s="34" t="s">
        <v>49</v>
      </c>
      <c r="E192" s="35" t="s">
        <v>50</v>
      </c>
    </row>
    <row r="193" spans="1:5" ht="25.5">
      <c r="A193" s="36" t="s">
        <v>51</v>
      </c>
      <c r="E193" s="37" t="s">
        <v>358</v>
      </c>
    </row>
    <row r="194" spans="1:5" ht="38.25">
      <c r="A194" t="s">
        <v>53</v>
      </c>
      <c r="E194" s="35" t="s">
        <v>359</v>
      </c>
    </row>
    <row r="195" spans="1:16" ht="12.75">
      <c r="A195" s="25" t="s">
        <v>45</v>
      </c>
      <c s="29" t="s">
        <v>360</v>
      </c>
      <c s="29" t="s">
        <v>361</v>
      </c>
      <c s="25" t="s">
        <v>50</v>
      </c>
      <c s="30" t="s">
        <v>362</v>
      </c>
      <c s="31" t="s">
        <v>149</v>
      </c>
      <c s="32">
        <v>160</v>
      </c>
      <c s="33">
        <v>0</v>
      </c>
      <c s="33">
        <f>ROUND(ROUND(H195,2)*ROUND(G195,3),2)</f>
      </c>
      <c r="O195">
        <f>(I195*21)/100</f>
      </c>
      <c t="s">
        <v>23</v>
      </c>
    </row>
    <row r="196" spans="1:5" ht="51">
      <c r="A196" s="34" t="s">
        <v>49</v>
      </c>
      <c r="E196" s="35" t="s">
        <v>363</v>
      </c>
    </row>
    <row r="197" spans="1:5" ht="12.75">
      <c r="A197" s="36" t="s">
        <v>51</v>
      </c>
      <c r="E197" s="37" t="s">
        <v>364</v>
      </c>
    </row>
    <row r="198" spans="1:5" ht="38.25">
      <c r="A198" t="s">
        <v>53</v>
      </c>
      <c r="E198" s="35" t="s">
        <v>365</v>
      </c>
    </row>
    <row r="199" spans="1:18" ht="12.75" customHeight="1">
      <c r="A199" s="6" t="s">
        <v>43</v>
      </c>
      <c s="6"/>
      <c s="42" t="s">
        <v>23</v>
      </c>
      <c s="6"/>
      <c s="27" t="s">
        <v>366</v>
      </c>
      <c s="6"/>
      <c s="6"/>
      <c s="6"/>
      <c s="43">
        <f>0+Q199</f>
      </c>
      <c r="O199">
        <f>0+R199</f>
      </c>
      <c r="Q199">
        <f>0+I200+I204+I208+I212+I216+I220+I224+I228+I232</f>
      </c>
      <c>
        <f>0+O200+O204+O208+O212+O216+O220+O224+O228+O232</f>
      </c>
    </row>
    <row r="200" spans="1:16" ht="12.75">
      <c r="A200" s="25" t="s">
        <v>45</v>
      </c>
      <c s="29" t="s">
        <v>367</v>
      </c>
      <c s="29" t="s">
        <v>368</v>
      </c>
      <c s="25" t="s">
        <v>50</v>
      </c>
      <c s="30" t="s">
        <v>369</v>
      </c>
      <c s="31" t="s">
        <v>212</v>
      </c>
      <c s="32">
        <v>46.934</v>
      </c>
      <c s="33">
        <v>0</v>
      </c>
      <c s="33">
        <f>ROUND(ROUND(H200,2)*ROUND(G200,3),2)</f>
      </c>
      <c r="O200">
        <f>(I200*21)/100</f>
      </c>
      <c t="s">
        <v>23</v>
      </c>
    </row>
    <row r="201" spans="1:5" ht="102">
      <c r="A201" s="34" t="s">
        <v>49</v>
      </c>
      <c r="E201" s="35" t="s">
        <v>370</v>
      </c>
    </row>
    <row r="202" spans="1:5" ht="127.5">
      <c r="A202" s="36" t="s">
        <v>51</v>
      </c>
      <c r="E202" s="37" t="s">
        <v>371</v>
      </c>
    </row>
    <row r="203" spans="1:5" ht="38.25">
      <c r="A203" t="s">
        <v>53</v>
      </c>
      <c r="E203" s="35" t="s">
        <v>372</v>
      </c>
    </row>
    <row r="204" spans="1:16" ht="12.75">
      <c r="A204" s="25" t="s">
        <v>45</v>
      </c>
      <c s="29" t="s">
        <v>373</v>
      </c>
      <c s="29" t="s">
        <v>374</v>
      </c>
      <c s="25" t="s">
        <v>50</v>
      </c>
      <c s="30" t="s">
        <v>375</v>
      </c>
      <c s="31" t="s">
        <v>149</v>
      </c>
      <c s="32">
        <v>1387.5</v>
      </c>
      <c s="33">
        <v>0</v>
      </c>
      <c s="33">
        <f>ROUND(ROUND(H204,2)*ROUND(G204,3),2)</f>
      </c>
      <c r="O204">
        <f>(I204*21)/100</f>
      </c>
      <c t="s">
        <v>23</v>
      </c>
    </row>
    <row r="205" spans="1:5" ht="25.5">
      <c r="A205" s="34" t="s">
        <v>49</v>
      </c>
      <c r="E205" s="35" t="s">
        <v>376</v>
      </c>
    </row>
    <row r="206" spans="1:5" ht="25.5">
      <c r="A206" s="36" t="s">
        <v>51</v>
      </c>
      <c r="E206" s="37" t="s">
        <v>377</v>
      </c>
    </row>
    <row r="207" spans="1:5" ht="25.5">
      <c r="A207" t="s">
        <v>53</v>
      </c>
      <c r="E207" s="35" t="s">
        <v>378</v>
      </c>
    </row>
    <row r="208" spans="1:16" ht="12.75">
      <c r="A208" s="25" t="s">
        <v>45</v>
      </c>
      <c s="29" t="s">
        <v>379</v>
      </c>
      <c s="29" t="s">
        <v>380</v>
      </c>
      <c s="25" t="s">
        <v>50</v>
      </c>
      <c s="30" t="s">
        <v>381</v>
      </c>
      <c s="31" t="s">
        <v>230</v>
      </c>
      <c s="32">
        <v>555</v>
      </c>
      <c s="33">
        <v>0</v>
      </c>
      <c s="33">
        <f>ROUND(ROUND(H208,2)*ROUND(G208,3),2)</f>
      </c>
      <c r="O208">
        <f>(I208*21)/100</f>
      </c>
      <c t="s">
        <v>23</v>
      </c>
    </row>
    <row r="209" spans="1:5" ht="25.5">
      <c r="A209" s="34" t="s">
        <v>49</v>
      </c>
      <c r="E209" s="35" t="s">
        <v>382</v>
      </c>
    </row>
    <row r="210" spans="1:5" ht="12.75">
      <c r="A210" s="36" t="s">
        <v>51</v>
      </c>
      <c r="E210" s="37" t="s">
        <v>383</v>
      </c>
    </row>
    <row r="211" spans="1:5" ht="165.75">
      <c r="A211" t="s">
        <v>53</v>
      </c>
      <c r="E211" s="35" t="s">
        <v>384</v>
      </c>
    </row>
    <row r="212" spans="1:16" ht="12.75">
      <c r="A212" s="25" t="s">
        <v>45</v>
      </c>
      <c s="29" t="s">
        <v>385</v>
      </c>
      <c s="29" t="s">
        <v>386</v>
      </c>
      <c s="25" t="s">
        <v>50</v>
      </c>
      <c s="30" t="s">
        <v>387</v>
      </c>
      <c s="31" t="s">
        <v>149</v>
      </c>
      <c s="32">
        <v>485.54</v>
      </c>
      <c s="33">
        <v>0</v>
      </c>
      <c s="33">
        <f>ROUND(ROUND(H212,2)*ROUND(G212,3),2)</f>
      </c>
      <c r="O212">
        <f>(I212*21)/100</f>
      </c>
      <c t="s">
        <v>23</v>
      </c>
    </row>
    <row r="213" spans="1:5" ht="76.5">
      <c r="A213" s="34" t="s">
        <v>49</v>
      </c>
      <c r="E213" s="35" t="s">
        <v>388</v>
      </c>
    </row>
    <row r="214" spans="1:5" ht="127.5">
      <c r="A214" s="36" t="s">
        <v>51</v>
      </c>
      <c r="E214" s="37" t="s">
        <v>389</v>
      </c>
    </row>
    <row r="215" spans="1:5" ht="51">
      <c r="A215" t="s">
        <v>53</v>
      </c>
      <c r="E215" s="35" t="s">
        <v>390</v>
      </c>
    </row>
    <row r="216" spans="1:16" ht="12.75">
      <c r="A216" s="25" t="s">
        <v>45</v>
      </c>
      <c s="29" t="s">
        <v>391</v>
      </c>
      <c s="29" t="s">
        <v>392</v>
      </c>
      <c s="25" t="s">
        <v>50</v>
      </c>
      <c s="30" t="s">
        <v>393</v>
      </c>
      <c s="31" t="s">
        <v>212</v>
      </c>
      <c s="32">
        <v>2.59</v>
      </c>
      <c s="33">
        <v>0</v>
      </c>
      <c s="33">
        <f>ROUND(ROUND(H216,2)*ROUND(G216,3),2)</f>
      </c>
      <c r="O216">
        <f>(I216*21)/100</f>
      </c>
      <c t="s">
        <v>23</v>
      </c>
    </row>
    <row r="217" spans="1:5" ht="12.75">
      <c r="A217" s="34" t="s">
        <v>49</v>
      </c>
      <c r="E217" s="35" t="s">
        <v>394</v>
      </c>
    </row>
    <row r="218" spans="1:5" ht="140.25">
      <c r="A218" s="36" t="s">
        <v>51</v>
      </c>
      <c r="E218" s="37" t="s">
        <v>395</v>
      </c>
    </row>
    <row r="219" spans="1:5" ht="369.75">
      <c r="A219" t="s">
        <v>53</v>
      </c>
      <c r="E219" s="35" t="s">
        <v>396</v>
      </c>
    </row>
    <row r="220" spans="1:16" ht="12.75">
      <c r="A220" s="25" t="s">
        <v>45</v>
      </c>
      <c s="29" t="s">
        <v>397</v>
      </c>
      <c s="29" t="s">
        <v>398</v>
      </c>
      <c s="25" t="s">
        <v>50</v>
      </c>
      <c s="30" t="s">
        <v>399</v>
      </c>
      <c s="31" t="s">
        <v>212</v>
      </c>
      <c s="32">
        <v>5.212</v>
      </c>
      <c s="33">
        <v>0</v>
      </c>
      <c s="33">
        <f>ROUND(ROUND(H220,2)*ROUND(G220,3),2)</f>
      </c>
      <c r="O220">
        <f>(I220*21)/100</f>
      </c>
      <c t="s">
        <v>23</v>
      </c>
    </row>
    <row r="221" spans="1:5" ht="12.75">
      <c r="A221" s="34" t="s">
        <v>49</v>
      </c>
      <c r="E221" s="35" t="s">
        <v>400</v>
      </c>
    </row>
    <row r="222" spans="1:5" ht="127.5">
      <c r="A222" s="36" t="s">
        <v>51</v>
      </c>
      <c r="E222" s="37" t="s">
        <v>401</v>
      </c>
    </row>
    <row r="223" spans="1:5" ht="369.75">
      <c r="A223" t="s">
        <v>53</v>
      </c>
      <c r="E223" s="35" t="s">
        <v>402</v>
      </c>
    </row>
    <row r="224" spans="1:16" ht="12.75">
      <c r="A224" s="25" t="s">
        <v>45</v>
      </c>
      <c s="29" t="s">
        <v>403</v>
      </c>
      <c s="29" t="s">
        <v>404</v>
      </c>
      <c s="25" t="s">
        <v>50</v>
      </c>
      <c s="30" t="s">
        <v>405</v>
      </c>
      <c s="31" t="s">
        <v>212</v>
      </c>
      <c s="32">
        <v>8.51</v>
      </c>
      <c s="33">
        <v>0</v>
      </c>
      <c s="33">
        <f>ROUND(ROUND(H224,2)*ROUND(G224,3),2)</f>
      </c>
      <c r="O224">
        <f>(I224*21)/100</f>
      </c>
      <c t="s">
        <v>23</v>
      </c>
    </row>
    <row r="225" spans="1:5" ht="25.5">
      <c r="A225" s="34" t="s">
        <v>49</v>
      </c>
      <c r="E225" s="35" t="s">
        <v>406</v>
      </c>
    </row>
    <row r="226" spans="1:5" ht="127.5">
      <c r="A226" s="36" t="s">
        <v>51</v>
      </c>
      <c r="E226" s="37" t="s">
        <v>407</v>
      </c>
    </row>
    <row r="227" spans="1:5" ht="369.75">
      <c r="A227" t="s">
        <v>53</v>
      </c>
      <c r="E227" s="35" t="s">
        <v>402</v>
      </c>
    </row>
    <row r="228" spans="1:16" ht="12.75">
      <c r="A228" s="25" t="s">
        <v>45</v>
      </c>
      <c s="29" t="s">
        <v>408</v>
      </c>
      <c s="29" t="s">
        <v>409</v>
      </c>
      <c s="25" t="s">
        <v>50</v>
      </c>
      <c s="30" t="s">
        <v>410</v>
      </c>
      <c s="31" t="s">
        <v>149</v>
      </c>
      <c s="32">
        <v>1531.8</v>
      </c>
      <c s="33">
        <v>0</v>
      </c>
      <c s="33">
        <f>ROUND(ROUND(H228,2)*ROUND(G228,3),2)</f>
      </c>
      <c r="O228">
        <f>(I228*21)/100</f>
      </c>
      <c t="s">
        <v>23</v>
      </c>
    </row>
    <row r="229" spans="1:5" ht="51">
      <c r="A229" s="34" t="s">
        <v>49</v>
      </c>
      <c r="E229" s="35" t="s">
        <v>411</v>
      </c>
    </row>
    <row r="230" spans="1:5" ht="12.75">
      <c r="A230" s="36" t="s">
        <v>51</v>
      </c>
      <c r="E230" s="37" t="s">
        <v>412</v>
      </c>
    </row>
    <row r="231" spans="1:5" ht="89.25">
      <c r="A231" t="s">
        <v>53</v>
      </c>
      <c r="E231" s="35" t="s">
        <v>413</v>
      </c>
    </row>
    <row r="232" spans="1:16" ht="12.75">
      <c r="A232" s="25" t="s">
        <v>45</v>
      </c>
      <c s="29" t="s">
        <v>414</v>
      </c>
      <c s="29" t="s">
        <v>415</v>
      </c>
      <c s="25" t="s">
        <v>50</v>
      </c>
      <c s="30" t="s">
        <v>416</v>
      </c>
      <c s="31" t="s">
        <v>149</v>
      </c>
      <c s="32">
        <v>520</v>
      </c>
      <c s="33">
        <v>0</v>
      </c>
      <c s="33">
        <f>ROUND(ROUND(H232,2)*ROUND(G232,3),2)</f>
      </c>
      <c r="O232">
        <f>(I232*21)/100</f>
      </c>
      <c t="s">
        <v>23</v>
      </c>
    </row>
    <row r="233" spans="1:5" ht="38.25">
      <c r="A233" s="34" t="s">
        <v>49</v>
      </c>
      <c r="E233" s="35" t="s">
        <v>417</v>
      </c>
    </row>
    <row r="234" spans="1:5" ht="12.75">
      <c r="A234" s="36" t="s">
        <v>51</v>
      </c>
      <c r="E234" s="37" t="s">
        <v>418</v>
      </c>
    </row>
    <row r="235" spans="1:5" ht="102">
      <c r="A235" t="s">
        <v>53</v>
      </c>
      <c r="E235" s="35" t="s">
        <v>419</v>
      </c>
    </row>
    <row r="236" spans="1:18" ht="12.75" customHeight="1">
      <c r="A236" s="6" t="s">
        <v>43</v>
      </c>
      <c s="6"/>
      <c s="42" t="s">
        <v>22</v>
      </c>
      <c s="6"/>
      <c s="27" t="s">
        <v>420</v>
      </c>
      <c s="6"/>
      <c s="6"/>
      <c s="6"/>
      <c s="43">
        <f>0+Q236</f>
      </c>
      <c r="O236">
        <f>0+R236</f>
      </c>
      <c r="Q236">
        <f>0+I237+I241</f>
      </c>
      <c>
        <f>0+O237+O241</f>
      </c>
    </row>
    <row r="237" spans="1:16" ht="12.75">
      <c r="A237" s="25" t="s">
        <v>45</v>
      </c>
      <c s="29" t="s">
        <v>421</v>
      </c>
      <c s="29" t="s">
        <v>422</v>
      </c>
      <c s="25" t="s">
        <v>50</v>
      </c>
      <c s="30" t="s">
        <v>423</v>
      </c>
      <c s="31" t="s">
        <v>212</v>
      </c>
      <c s="32">
        <v>13.125</v>
      </c>
      <c s="33">
        <v>0</v>
      </c>
      <c s="33">
        <f>ROUND(ROUND(H237,2)*ROUND(G237,3),2)</f>
      </c>
      <c r="O237">
        <f>(I237*21)/100</f>
      </c>
      <c t="s">
        <v>23</v>
      </c>
    </row>
    <row r="238" spans="1:5" ht="12.75">
      <c r="A238" s="34" t="s">
        <v>49</v>
      </c>
      <c r="E238" s="35" t="s">
        <v>424</v>
      </c>
    </row>
    <row r="239" spans="1:5" ht="63.75">
      <c r="A239" s="36" t="s">
        <v>51</v>
      </c>
      <c r="E239" s="37" t="s">
        <v>425</v>
      </c>
    </row>
    <row r="240" spans="1:5" ht="369.75">
      <c r="A240" t="s">
        <v>53</v>
      </c>
      <c r="E240" s="35" t="s">
        <v>396</v>
      </c>
    </row>
    <row r="241" spans="1:16" ht="12.75">
      <c r="A241" s="25" t="s">
        <v>45</v>
      </c>
      <c s="29" t="s">
        <v>426</v>
      </c>
      <c s="29" t="s">
        <v>427</v>
      </c>
      <c s="25" t="s">
        <v>50</v>
      </c>
      <c s="30" t="s">
        <v>428</v>
      </c>
      <c s="31" t="s">
        <v>129</v>
      </c>
      <c s="32">
        <v>1.969</v>
      </c>
      <c s="33">
        <v>0</v>
      </c>
      <c s="33">
        <f>ROUND(ROUND(H241,2)*ROUND(G241,3),2)</f>
      </c>
      <c r="O241">
        <f>(I241*21)/100</f>
      </c>
      <c t="s">
        <v>23</v>
      </c>
    </row>
    <row r="242" spans="1:5" ht="12.75">
      <c r="A242" s="34" t="s">
        <v>49</v>
      </c>
      <c r="E242" s="35" t="s">
        <v>429</v>
      </c>
    </row>
    <row r="243" spans="1:5" ht="89.25">
      <c r="A243" s="36" t="s">
        <v>51</v>
      </c>
      <c r="E243" s="37" t="s">
        <v>430</v>
      </c>
    </row>
    <row r="244" spans="1:5" ht="267.75">
      <c r="A244" t="s">
        <v>53</v>
      </c>
      <c r="E244" s="35" t="s">
        <v>431</v>
      </c>
    </row>
    <row r="245" spans="1:18" ht="12.75" customHeight="1">
      <c r="A245" s="6" t="s">
        <v>43</v>
      </c>
      <c s="6"/>
      <c s="42" t="s">
        <v>33</v>
      </c>
      <c s="6"/>
      <c s="27" t="s">
        <v>432</v>
      </c>
      <c s="6"/>
      <c s="6"/>
      <c s="6"/>
      <c s="43">
        <f>0+Q245</f>
      </c>
      <c r="O245">
        <f>0+R245</f>
      </c>
      <c r="Q245">
        <f>0+I246+I250+I254+I258+I262</f>
      </c>
      <c>
        <f>0+O246+O250+O254+O258+O262</f>
      </c>
    </row>
    <row r="246" spans="1:16" ht="12.75">
      <c r="A246" s="25" t="s">
        <v>45</v>
      </c>
      <c s="29" t="s">
        <v>433</v>
      </c>
      <c s="29" t="s">
        <v>434</v>
      </c>
      <c s="25" t="s">
        <v>50</v>
      </c>
      <c s="30" t="s">
        <v>435</v>
      </c>
      <c s="31" t="s">
        <v>212</v>
      </c>
      <c s="32">
        <v>0.378</v>
      </c>
      <c s="33">
        <v>0</v>
      </c>
      <c s="33">
        <f>ROUND(ROUND(H246,2)*ROUND(G246,3),2)</f>
      </c>
      <c r="O246">
        <f>(I246*21)/100</f>
      </c>
      <c t="s">
        <v>23</v>
      </c>
    </row>
    <row r="247" spans="1:5" ht="25.5">
      <c r="A247" s="34" t="s">
        <v>49</v>
      </c>
      <c r="E247" s="35" t="s">
        <v>436</v>
      </c>
    </row>
    <row r="248" spans="1:5" ht="25.5">
      <c r="A248" s="36" t="s">
        <v>51</v>
      </c>
      <c r="E248" s="37" t="s">
        <v>437</v>
      </c>
    </row>
    <row r="249" spans="1:5" ht="369.75">
      <c r="A249" t="s">
        <v>53</v>
      </c>
      <c r="E249" s="35" t="s">
        <v>438</v>
      </c>
    </row>
    <row r="250" spans="1:16" ht="12.75">
      <c r="A250" s="25" t="s">
        <v>45</v>
      </c>
      <c s="29" t="s">
        <v>439</v>
      </c>
      <c s="29" t="s">
        <v>440</v>
      </c>
      <c s="25" t="s">
        <v>50</v>
      </c>
      <c s="30" t="s">
        <v>441</v>
      </c>
      <c s="31" t="s">
        <v>212</v>
      </c>
      <c s="32">
        <v>9.097</v>
      </c>
      <c s="33">
        <v>0</v>
      </c>
      <c s="33">
        <f>ROUND(ROUND(H250,2)*ROUND(G250,3),2)</f>
      </c>
      <c r="O250">
        <f>(I250*21)/100</f>
      </c>
      <c t="s">
        <v>23</v>
      </c>
    </row>
    <row r="251" spans="1:5" ht="25.5">
      <c r="A251" s="34" t="s">
        <v>49</v>
      </c>
      <c r="E251" s="35" t="s">
        <v>442</v>
      </c>
    </row>
    <row r="252" spans="1:5" ht="140.25">
      <c r="A252" s="36" t="s">
        <v>51</v>
      </c>
      <c r="E252" s="37" t="s">
        <v>443</v>
      </c>
    </row>
    <row r="253" spans="1:5" ht="369.75">
      <c r="A253" t="s">
        <v>53</v>
      </c>
      <c r="E253" s="35" t="s">
        <v>438</v>
      </c>
    </row>
    <row r="254" spans="1:16" ht="12.75">
      <c r="A254" s="25" t="s">
        <v>45</v>
      </c>
      <c s="29" t="s">
        <v>444</v>
      </c>
      <c s="29" t="s">
        <v>445</v>
      </c>
      <c s="25" t="s">
        <v>50</v>
      </c>
      <c s="30" t="s">
        <v>446</v>
      </c>
      <c s="31" t="s">
        <v>212</v>
      </c>
      <c s="32">
        <v>205.15</v>
      </c>
      <c s="33">
        <v>0</v>
      </c>
      <c s="33">
        <f>ROUND(ROUND(H254,2)*ROUND(G254,3),2)</f>
      </c>
      <c r="O254">
        <f>(I254*21)/100</f>
      </c>
      <c t="s">
        <v>23</v>
      </c>
    </row>
    <row r="255" spans="1:5" ht="51">
      <c r="A255" s="34" t="s">
        <v>49</v>
      </c>
      <c r="E255" s="35" t="s">
        <v>447</v>
      </c>
    </row>
    <row r="256" spans="1:5" ht="153">
      <c r="A256" s="36" t="s">
        <v>51</v>
      </c>
      <c r="E256" s="37" t="s">
        <v>448</v>
      </c>
    </row>
    <row r="257" spans="1:5" ht="38.25">
      <c r="A257" t="s">
        <v>53</v>
      </c>
      <c r="E257" s="35" t="s">
        <v>372</v>
      </c>
    </row>
    <row r="258" spans="1:16" ht="12.75">
      <c r="A258" s="25" t="s">
        <v>45</v>
      </c>
      <c s="29" t="s">
        <v>449</v>
      </c>
      <c s="29" t="s">
        <v>450</v>
      </c>
      <c s="25" t="s">
        <v>50</v>
      </c>
      <c s="30" t="s">
        <v>451</v>
      </c>
      <c s="31" t="s">
        <v>212</v>
      </c>
      <c s="32">
        <v>10.8</v>
      </c>
      <c s="33">
        <v>0</v>
      </c>
      <c s="33">
        <f>ROUND(ROUND(H258,2)*ROUND(G258,3),2)</f>
      </c>
      <c r="O258">
        <f>(I258*21)/100</f>
      </c>
      <c t="s">
        <v>23</v>
      </c>
    </row>
    <row r="259" spans="1:5" ht="25.5">
      <c r="A259" s="34" t="s">
        <v>49</v>
      </c>
      <c r="E259" s="35" t="s">
        <v>452</v>
      </c>
    </row>
    <row r="260" spans="1:5" ht="25.5">
      <c r="A260" s="36" t="s">
        <v>51</v>
      </c>
      <c r="E260" s="37" t="s">
        <v>453</v>
      </c>
    </row>
    <row r="261" spans="1:5" ht="51">
      <c r="A261" t="s">
        <v>53</v>
      </c>
      <c r="E261" s="35" t="s">
        <v>454</v>
      </c>
    </row>
    <row r="262" spans="1:16" ht="12.75">
      <c r="A262" s="25" t="s">
        <v>45</v>
      </c>
      <c s="29" t="s">
        <v>455</v>
      </c>
      <c s="29" t="s">
        <v>456</v>
      </c>
      <c s="25" t="s">
        <v>50</v>
      </c>
      <c s="30" t="s">
        <v>457</v>
      </c>
      <c s="31" t="s">
        <v>212</v>
      </c>
      <c s="32">
        <v>18.193</v>
      </c>
      <c s="33">
        <v>0</v>
      </c>
      <c s="33">
        <f>ROUND(ROUND(H262,2)*ROUND(G262,3),2)</f>
      </c>
      <c r="O262">
        <f>(I262*21)/100</f>
      </c>
      <c t="s">
        <v>23</v>
      </c>
    </row>
    <row r="263" spans="1:5" ht="25.5">
      <c r="A263" s="34" t="s">
        <v>49</v>
      </c>
      <c r="E263" s="35" t="s">
        <v>458</v>
      </c>
    </row>
    <row r="264" spans="1:5" ht="140.25">
      <c r="A264" s="36" t="s">
        <v>51</v>
      </c>
      <c r="E264" s="37" t="s">
        <v>459</v>
      </c>
    </row>
    <row r="265" spans="1:5" ht="102">
      <c r="A265" t="s">
        <v>53</v>
      </c>
      <c r="E265" s="35" t="s">
        <v>460</v>
      </c>
    </row>
    <row r="266" spans="1:18" ht="12.75" customHeight="1">
      <c r="A266" s="6" t="s">
        <v>43</v>
      </c>
      <c s="6"/>
      <c s="42" t="s">
        <v>35</v>
      </c>
      <c s="6"/>
      <c s="27" t="s">
        <v>461</v>
      </c>
      <c s="6"/>
      <c s="6"/>
      <c s="6"/>
      <c s="43">
        <f>0+Q266</f>
      </c>
      <c r="O266">
        <f>0+R266</f>
      </c>
      <c r="Q266">
        <f>0+I267+I271+I275+I279+I283+I287+I291+I295+I299+I303+I307+I311+I315+I319</f>
      </c>
      <c>
        <f>0+O267+O271+O275+O279+O283+O287+O291+O295+O299+O303+O307+O311+O315+O319</f>
      </c>
    </row>
    <row r="267" spans="1:16" ht="12.75">
      <c r="A267" s="25" t="s">
        <v>45</v>
      </c>
      <c s="29" t="s">
        <v>462</v>
      </c>
      <c s="29" t="s">
        <v>463</v>
      </c>
      <c s="25" t="s">
        <v>50</v>
      </c>
      <c s="30" t="s">
        <v>464</v>
      </c>
      <c s="31" t="s">
        <v>149</v>
      </c>
      <c s="32">
        <v>14110.04</v>
      </c>
      <c s="33">
        <v>0</v>
      </c>
      <c s="33">
        <f>ROUND(ROUND(H267,2)*ROUND(G267,3),2)</f>
      </c>
      <c r="O267">
        <f>(I267*21)/100</f>
      </c>
      <c t="s">
        <v>23</v>
      </c>
    </row>
    <row r="268" spans="1:5" ht="25.5">
      <c r="A268" s="34" t="s">
        <v>49</v>
      </c>
      <c r="E268" s="35" t="s">
        <v>465</v>
      </c>
    </row>
    <row r="269" spans="1:5" ht="114.75">
      <c r="A269" s="36" t="s">
        <v>51</v>
      </c>
      <c r="E269" s="37" t="s">
        <v>466</v>
      </c>
    </row>
    <row r="270" spans="1:5" ht="51">
      <c r="A270" t="s">
        <v>53</v>
      </c>
      <c r="E270" s="35" t="s">
        <v>467</v>
      </c>
    </row>
    <row r="271" spans="1:16" ht="12.75">
      <c r="A271" s="25" t="s">
        <v>45</v>
      </c>
      <c s="29" t="s">
        <v>468</v>
      </c>
      <c s="29" t="s">
        <v>469</v>
      </c>
      <c s="25" t="s">
        <v>50</v>
      </c>
      <c s="30" t="s">
        <v>470</v>
      </c>
      <c s="31" t="s">
        <v>212</v>
      </c>
      <c s="32">
        <v>50.475</v>
      </c>
      <c s="33">
        <v>0</v>
      </c>
      <c s="33">
        <f>ROUND(ROUND(H271,2)*ROUND(G271,3),2)</f>
      </c>
      <c r="O271">
        <f>(I271*21)/100</f>
      </c>
      <c t="s">
        <v>23</v>
      </c>
    </row>
    <row r="272" spans="1:5" ht="25.5">
      <c r="A272" s="34" t="s">
        <v>49</v>
      </c>
      <c r="E272" s="35" t="s">
        <v>471</v>
      </c>
    </row>
    <row r="273" spans="1:5" ht="12.75">
      <c r="A273" s="36" t="s">
        <v>51</v>
      </c>
      <c r="E273" s="37" t="s">
        <v>472</v>
      </c>
    </row>
    <row r="274" spans="1:5" ht="51">
      <c r="A274" t="s">
        <v>53</v>
      </c>
      <c r="E274" s="35" t="s">
        <v>467</v>
      </c>
    </row>
    <row r="275" spans="1:16" ht="12.75">
      <c r="A275" s="25" t="s">
        <v>45</v>
      </c>
      <c s="29" t="s">
        <v>473</v>
      </c>
      <c s="29" t="s">
        <v>474</v>
      </c>
      <c s="25" t="s">
        <v>50</v>
      </c>
      <c s="30" t="s">
        <v>475</v>
      </c>
      <c s="31" t="s">
        <v>212</v>
      </c>
      <c s="32">
        <v>169.798</v>
      </c>
      <c s="33">
        <v>0</v>
      </c>
      <c s="33">
        <f>ROUND(ROUND(H275,2)*ROUND(G275,3),2)</f>
      </c>
      <c r="O275">
        <f>(I275*21)/100</f>
      </c>
      <c t="s">
        <v>23</v>
      </c>
    </row>
    <row r="276" spans="1:5" ht="51">
      <c r="A276" s="34" t="s">
        <v>49</v>
      </c>
      <c r="E276" s="35" t="s">
        <v>476</v>
      </c>
    </row>
    <row r="277" spans="1:5" ht="12.75">
      <c r="A277" s="36" t="s">
        <v>51</v>
      </c>
      <c r="E277" s="37" t="s">
        <v>477</v>
      </c>
    </row>
    <row r="278" spans="1:5" ht="127.5">
      <c r="A278" t="s">
        <v>53</v>
      </c>
      <c r="E278" s="35" t="s">
        <v>478</v>
      </c>
    </row>
    <row r="279" spans="1:16" ht="12.75">
      <c r="A279" s="25" t="s">
        <v>45</v>
      </c>
      <c s="29" t="s">
        <v>479</v>
      </c>
      <c s="29" t="s">
        <v>480</v>
      </c>
      <c s="25" t="s">
        <v>50</v>
      </c>
      <c s="30" t="s">
        <v>481</v>
      </c>
      <c s="31" t="s">
        <v>149</v>
      </c>
      <c s="32">
        <v>2763.75</v>
      </c>
      <c s="33">
        <v>0</v>
      </c>
      <c s="33">
        <f>ROUND(ROUND(H279,2)*ROUND(G279,3),2)</f>
      </c>
      <c r="O279">
        <f>(I279*21)/100</f>
      </c>
      <c t="s">
        <v>23</v>
      </c>
    </row>
    <row r="280" spans="1:5" ht="38.25">
      <c r="A280" s="34" t="s">
        <v>49</v>
      </c>
      <c r="E280" s="35" t="s">
        <v>482</v>
      </c>
    </row>
    <row r="281" spans="1:5" ht="38.25">
      <c r="A281" s="36" t="s">
        <v>51</v>
      </c>
      <c r="E281" s="37" t="s">
        <v>483</v>
      </c>
    </row>
    <row r="282" spans="1:5" ht="102">
      <c r="A282" t="s">
        <v>53</v>
      </c>
      <c r="E282" s="35" t="s">
        <v>484</v>
      </c>
    </row>
    <row r="283" spans="1:16" ht="12.75">
      <c r="A283" s="25" t="s">
        <v>45</v>
      </c>
      <c s="29" t="s">
        <v>485</v>
      </c>
      <c s="29" t="s">
        <v>486</v>
      </c>
      <c s="25" t="s">
        <v>50</v>
      </c>
      <c s="30" t="s">
        <v>487</v>
      </c>
      <c s="31" t="s">
        <v>149</v>
      </c>
      <c s="32">
        <v>6032.12</v>
      </c>
      <c s="33">
        <v>0</v>
      </c>
      <c s="33">
        <f>ROUND(ROUND(H283,2)*ROUND(G283,3),2)</f>
      </c>
      <c r="O283">
        <f>(I283*21)/100</f>
      </c>
      <c t="s">
        <v>23</v>
      </c>
    </row>
    <row r="284" spans="1:5" ht="38.25">
      <c r="A284" s="34" t="s">
        <v>49</v>
      </c>
      <c r="E284" s="35" t="s">
        <v>488</v>
      </c>
    </row>
    <row r="285" spans="1:5" ht="89.25">
      <c r="A285" s="36" t="s">
        <v>51</v>
      </c>
      <c r="E285" s="37" t="s">
        <v>489</v>
      </c>
    </row>
    <row r="286" spans="1:5" ht="51">
      <c r="A286" t="s">
        <v>53</v>
      </c>
      <c r="E286" s="35" t="s">
        <v>490</v>
      </c>
    </row>
    <row r="287" spans="1:16" ht="12.75">
      <c r="A287" s="25" t="s">
        <v>45</v>
      </c>
      <c s="29" t="s">
        <v>491</v>
      </c>
      <c s="29" t="s">
        <v>492</v>
      </c>
      <c s="25" t="s">
        <v>50</v>
      </c>
      <c s="30" t="s">
        <v>493</v>
      </c>
      <c s="31" t="s">
        <v>149</v>
      </c>
      <c s="32">
        <v>36485.01</v>
      </c>
      <c s="33">
        <v>0</v>
      </c>
      <c s="33">
        <f>ROUND(ROUND(H287,2)*ROUND(G287,3),2)</f>
      </c>
      <c r="O287">
        <f>(I287*21)/100</f>
      </c>
      <c t="s">
        <v>23</v>
      </c>
    </row>
    <row r="288" spans="1:5" ht="38.25">
      <c r="A288" s="34" t="s">
        <v>49</v>
      </c>
      <c r="E288" s="35" t="s">
        <v>494</v>
      </c>
    </row>
    <row r="289" spans="1:5" ht="38.25">
      <c r="A289" s="36" t="s">
        <v>51</v>
      </c>
      <c r="E289" s="37" t="s">
        <v>495</v>
      </c>
    </row>
    <row r="290" spans="1:5" ht="51">
      <c r="A290" t="s">
        <v>53</v>
      </c>
      <c r="E290" s="35" t="s">
        <v>490</v>
      </c>
    </row>
    <row r="291" spans="1:16" ht="12.75">
      <c r="A291" s="25" t="s">
        <v>45</v>
      </c>
      <c s="29" t="s">
        <v>496</v>
      </c>
      <c s="29" t="s">
        <v>497</v>
      </c>
      <c s="25" t="s">
        <v>50</v>
      </c>
      <c s="30" t="s">
        <v>498</v>
      </c>
      <c s="31" t="s">
        <v>149</v>
      </c>
      <c s="32">
        <v>390</v>
      </c>
      <c s="33">
        <v>0</v>
      </c>
      <c s="33">
        <f>ROUND(ROUND(H291,2)*ROUND(G291,3),2)</f>
      </c>
      <c r="O291">
        <f>(I291*21)/100</f>
      </c>
      <c t="s">
        <v>23</v>
      </c>
    </row>
    <row r="292" spans="1:5" ht="76.5">
      <c r="A292" s="34" t="s">
        <v>49</v>
      </c>
      <c r="E292" s="35" t="s">
        <v>499</v>
      </c>
    </row>
    <row r="293" spans="1:5" ht="12.75">
      <c r="A293" s="36" t="s">
        <v>51</v>
      </c>
      <c r="E293" s="37" t="s">
        <v>500</v>
      </c>
    </row>
    <row r="294" spans="1:5" ht="51">
      <c r="A294" t="s">
        <v>53</v>
      </c>
      <c r="E294" s="35" t="s">
        <v>501</v>
      </c>
    </row>
    <row r="295" spans="1:16" ht="12.75">
      <c r="A295" s="25" t="s">
        <v>45</v>
      </c>
      <c s="29" t="s">
        <v>502</v>
      </c>
      <c s="29" t="s">
        <v>503</v>
      </c>
      <c s="25" t="s">
        <v>50</v>
      </c>
      <c s="30" t="s">
        <v>504</v>
      </c>
      <c s="31" t="s">
        <v>149</v>
      </c>
      <c s="32">
        <v>17405.25</v>
      </c>
      <c s="33">
        <v>0</v>
      </c>
      <c s="33">
        <f>ROUND(ROUND(H295,2)*ROUND(G295,3),2)</f>
      </c>
      <c r="O295">
        <f>(I295*21)/100</f>
      </c>
      <c t="s">
        <v>23</v>
      </c>
    </row>
    <row r="296" spans="1:5" ht="25.5">
      <c r="A296" s="34" t="s">
        <v>49</v>
      </c>
      <c r="E296" s="35" t="s">
        <v>505</v>
      </c>
    </row>
    <row r="297" spans="1:5" ht="12.75">
      <c r="A297" s="36" t="s">
        <v>51</v>
      </c>
      <c r="E297" s="37" t="s">
        <v>506</v>
      </c>
    </row>
    <row r="298" spans="1:5" ht="140.25">
      <c r="A298" t="s">
        <v>53</v>
      </c>
      <c r="E298" s="35" t="s">
        <v>507</v>
      </c>
    </row>
    <row r="299" spans="1:16" ht="12.75">
      <c r="A299" s="25" t="s">
        <v>45</v>
      </c>
      <c s="29" t="s">
        <v>508</v>
      </c>
      <c s="29" t="s">
        <v>509</v>
      </c>
      <c s="25" t="s">
        <v>50</v>
      </c>
      <c s="30" t="s">
        <v>510</v>
      </c>
      <c s="31" t="s">
        <v>149</v>
      </c>
      <c s="32">
        <v>18025.92</v>
      </c>
      <c s="33">
        <v>0</v>
      </c>
      <c s="33">
        <f>ROUND(ROUND(H299,2)*ROUND(G299,3),2)</f>
      </c>
      <c r="O299">
        <f>(I299*21)/100</f>
      </c>
      <c t="s">
        <v>23</v>
      </c>
    </row>
    <row r="300" spans="1:5" ht="25.5">
      <c r="A300" s="34" t="s">
        <v>49</v>
      </c>
      <c r="E300" s="35" t="s">
        <v>511</v>
      </c>
    </row>
    <row r="301" spans="1:5" ht="12.75">
      <c r="A301" s="36" t="s">
        <v>51</v>
      </c>
      <c r="E301" s="37" t="s">
        <v>512</v>
      </c>
    </row>
    <row r="302" spans="1:5" ht="140.25">
      <c r="A302" t="s">
        <v>53</v>
      </c>
      <c r="E302" s="35" t="s">
        <v>507</v>
      </c>
    </row>
    <row r="303" spans="1:16" ht="12.75">
      <c r="A303" s="25" t="s">
        <v>45</v>
      </c>
      <c s="29" t="s">
        <v>513</v>
      </c>
      <c s="29" t="s">
        <v>514</v>
      </c>
      <c s="25" t="s">
        <v>50</v>
      </c>
      <c s="30" t="s">
        <v>515</v>
      </c>
      <c s="31" t="s">
        <v>149</v>
      </c>
      <c s="32">
        <v>6032.12</v>
      </c>
      <c s="33">
        <v>0</v>
      </c>
      <c s="33">
        <f>ROUND(ROUND(H303,2)*ROUND(G303,3),2)</f>
      </c>
      <c r="O303">
        <f>(I303*21)/100</f>
      </c>
      <c t="s">
        <v>23</v>
      </c>
    </row>
    <row r="304" spans="1:5" ht="25.5">
      <c r="A304" s="34" t="s">
        <v>49</v>
      </c>
      <c r="E304" s="35" t="s">
        <v>516</v>
      </c>
    </row>
    <row r="305" spans="1:5" ht="89.25">
      <c r="A305" s="36" t="s">
        <v>51</v>
      </c>
      <c r="E305" s="37" t="s">
        <v>489</v>
      </c>
    </row>
    <row r="306" spans="1:5" ht="140.25">
      <c r="A306" t="s">
        <v>53</v>
      </c>
      <c r="E306" s="35" t="s">
        <v>507</v>
      </c>
    </row>
    <row r="307" spans="1:16" ht="12.75">
      <c r="A307" s="25" t="s">
        <v>45</v>
      </c>
      <c s="29" t="s">
        <v>517</v>
      </c>
      <c s="29" t="s">
        <v>518</v>
      </c>
      <c s="25" t="s">
        <v>50</v>
      </c>
      <c s="30" t="s">
        <v>519</v>
      </c>
      <c s="31" t="s">
        <v>149</v>
      </c>
      <c s="32">
        <v>6032.12</v>
      </c>
      <c s="33">
        <v>0</v>
      </c>
      <c s="33">
        <f>ROUND(ROUND(H307,2)*ROUND(G307,3),2)</f>
      </c>
      <c r="O307">
        <f>(I307*21)/100</f>
      </c>
      <c t="s">
        <v>23</v>
      </c>
    </row>
    <row r="308" spans="1:5" ht="25.5">
      <c r="A308" s="34" t="s">
        <v>49</v>
      </c>
      <c r="E308" s="35" t="s">
        <v>520</v>
      </c>
    </row>
    <row r="309" spans="1:5" ht="89.25">
      <c r="A309" s="36" t="s">
        <v>51</v>
      </c>
      <c r="E309" s="37" t="s">
        <v>489</v>
      </c>
    </row>
    <row r="310" spans="1:5" ht="25.5">
      <c r="A310" t="s">
        <v>53</v>
      </c>
      <c r="E310" s="35" t="s">
        <v>521</v>
      </c>
    </row>
    <row r="311" spans="1:16" ht="12.75">
      <c r="A311" s="25" t="s">
        <v>45</v>
      </c>
      <c s="29" t="s">
        <v>522</v>
      </c>
      <c s="29" t="s">
        <v>523</v>
      </c>
      <c s="25" t="s">
        <v>50</v>
      </c>
      <c s="30" t="s">
        <v>524</v>
      </c>
      <c s="31" t="s">
        <v>149</v>
      </c>
      <c s="32">
        <v>153.5</v>
      </c>
      <c s="33">
        <v>0</v>
      </c>
      <c s="33">
        <f>ROUND(ROUND(H311,2)*ROUND(G311,3),2)</f>
      </c>
      <c r="O311">
        <f>(I311*21)/100</f>
      </c>
      <c t="s">
        <v>23</v>
      </c>
    </row>
    <row r="312" spans="1:5" ht="51">
      <c r="A312" s="34" t="s">
        <v>49</v>
      </c>
      <c r="E312" s="35" t="s">
        <v>525</v>
      </c>
    </row>
    <row r="313" spans="1:5" ht="12.75">
      <c r="A313" s="36" t="s">
        <v>51</v>
      </c>
      <c r="E313" s="37" t="s">
        <v>526</v>
      </c>
    </row>
    <row r="314" spans="1:5" ht="153">
      <c r="A314" t="s">
        <v>53</v>
      </c>
      <c r="E314" s="35" t="s">
        <v>527</v>
      </c>
    </row>
    <row r="315" spans="1:16" ht="12.75">
      <c r="A315" s="25" t="s">
        <v>45</v>
      </c>
      <c s="29" t="s">
        <v>528</v>
      </c>
      <c s="29" t="s">
        <v>529</v>
      </c>
      <c s="25" t="s">
        <v>50</v>
      </c>
      <c s="30" t="s">
        <v>530</v>
      </c>
      <c s="31" t="s">
        <v>149</v>
      </c>
      <c s="32">
        <v>156</v>
      </c>
      <c s="33">
        <v>0</v>
      </c>
      <c s="33">
        <f>ROUND(ROUND(H315,2)*ROUND(G315,3),2)</f>
      </c>
      <c r="O315">
        <f>(I315*21)/100</f>
      </c>
      <c t="s">
        <v>23</v>
      </c>
    </row>
    <row r="316" spans="1:5" ht="76.5">
      <c r="A316" s="34" t="s">
        <v>49</v>
      </c>
      <c r="E316" s="35" t="s">
        <v>531</v>
      </c>
    </row>
    <row r="317" spans="1:5" ht="12.75">
      <c r="A317" s="36" t="s">
        <v>51</v>
      </c>
      <c r="E317" s="37" t="s">
        <v>532</v>
      </c>
    </row>
    <row r="318" spans="1:5" ht="153">
      <c r="A318" t="s">
        <v>53</v>
      </c>
      <c r="E318" s="35" t="s">
        <v>527</v>
      </c>
    </row>
    <row r="319" spans="1:16" ht="25.5">
      <c r="A319" s="25" t="s">
        <v>45</v>
      </c>
      <c s="29" t="s">
        <v>533</v>
      </c>
      <c s="29" t="s">
        <v>534</v>
      </c>
      <c s="25" t="s">
        <v>50</v>
      </c>
      <c s="30" t="s">
        <v>535</v>
      </c>
      <c s="31" t="s">
        <v>149</v>
      </c>
      <c s="32">
        <v>5</v>
      </c>
      <c s="33">
        <v>0</v>
      </c>
      <c s="33">
        <f>ROUND(ROUND(H319,2)*ROUND(G319,3),2)</f>
      </c>
      <c r="O319">
        <f>(I319*21)/100</f>
      </c>
      <c t="s">
        <v>23</v>
      </c>
    </row>
    <row r="320" spans="1:5" ht="38.25">
      <c r="A320" s="34" t="s">
        <v>49</v>
      </c>
      <c r="E320" s="35" t="s">
        <v>536</v>
      </c>
    </row>
    <row r="321" spans="1:5" ht="12.75">
      <c r="A321" s="36" t="s">
        <v>51</v>
      </c>
      <c r="E321" s="37" t="s">
        <v>191</v>
      </c>
    </row>
    <row r="322" spans="1:5" ht="153">
      <c r="A322" t="s">
        <v>53</v>
      </c>
      <c r="E322" s="35" t="s">
        <v>527</v>
      </c>
    </row>
    <row r="323" spans="1:18" ht="12.75" customHeight="1">
      <c r="A323" s="6" t="s">
        <v>43</v>
      </c>
      <c s="6"/>
      <c s="42" t="s">
        <v>37</v>
      </c>
      <c s="6"/>
      <c s="27" t="s">
        <v>537</v>
      </c>
      <c s="6"/>
      <c s="6"/>
      <c s="6"/>
      <c s="43">
        <f>0+Q323</f>
      </c>
      <c r="O323">
        <f>0+R323</f>
      </c>
      <c r="Q323">
        <f>0+I324+I328+I332</f>
      </c>
      <c>
        <f>0+O324+O328+O332</f>
      </c>
    </row>
    <row r="324" spans="1:16" ht="25.5">
      <c r="A324" s="25" t="s">
        <v>45</v>
      </c>
      <c s="29" t="s">
        <v>538</v>
      </c>
      <c s="29" t="s">
        <v>539</v>
      </c>
      <c s="25" t="s">
        <v>50</v>
      </c>
      <c s="30" t="s">
        <v>540</v>
      </c>
      <c s="31" t="s">
        <v>149</v>
      </c>
      <c s="32">
        <v>66.1</v>
      </c>
      <c s="33">
        <v>0</v>
      </c>
      <c s="33">
        <f>ROUND(ROUND(H324,2)*ROUND(G324,3),2)</f>
      </c>
      <c r="O324">
        <f>(I324*21)/100</f>
      </c>
      <c t="s">
        <v>23</v>
      </c>
    </row>
    <row r="325" spans="1:5" ht="25.5">
      <c r="A325" s="34" t="s">
        <v>49</v>
      </c>
      <c r="E325" s="35" t="s">
        <v>541</v>
      </c>
    </row>
    <row r="326" spans="1:5" ht="12.75">
      <c r="A326" s="36" t="s">
        <v>51</v>
      </c>
      <c r="E326" s="37" t="s">
        <v>542</v>
      </c>
    </row>
    <row r="327" spans="1:5" ht="76.5">
      <c r="A327" t="s">
        <v>53</v>
      </c>
      <c r="E327" s="35" t="s">
        <v>543</v>
      </c>
    </row>
    <row r="328" spans="1:16" ht="25.5">
      <c r="A328" s="25" t="s">
        <v>45</v>
      </c>
      <c s="29" t="s">
        <v>544</v>
      </c>
      <c s="29" t="s">
        <v>545</v>
      </c>
      <c s="25" t="s">
        <v>50</v>
      </c>
      <c s="30" t="s">
        <v>546</v>
      </c>
      <c s="31" t="s">
        <v>149</v>
      </c>
      <c s="32">
        <v>21.26</v>
      </c>
      <c s="33">
        <v>0</v>
      </c>
      <c s="33">
        <f>ROUND(ROUND(H328,2)*ROUND(G328,3),2)</f>
      </c>
      <c r="O328">
        <f>(I328*21)/100</f>
      </c>
      <c t="s">
        <v>23</v>
      </c>
    </row>
    <row r="329" spans="1:5" ht="25.5">
      <c r="A329" s="34" t="s">
        <v>49</v>
      </c>
      <c r="E329" s="35" t="s">
        <v>541</v>
      </c>
    </row>
    <row r="330" spans="1:5" ht="12.75">
      <c r="A330" s="36" t="s">
        <v>51</v>
      </c>
      <c r="E330" s="37" t="s">
        <v>547</v>
      </c>
    </row>
    <row r="331" spans="1:5" ht="76.5">
      <c r="A331" t="s">
        <v>53</v>
      </c>
      <c r="E331" s="35" t="s">
        <v>543</v>
      </c>
    </row>
    <row r="332" spans="1:16" ht="12.75">
      <c r="A332" s="25" t="s">
        <v>45</v>
      </c>
      <c s="29" t="s">
        <v>548</v>
      </c>
      <c s="29" t="s">
        <v>549</v>
      </c>
      <c s="25" t="s">
        <v>50</v>
      </c>
      <c s="30" t="s">
        <v>550</v>
      </c>
      <c s="31" t="s">
        <v>149</v>
      </c>
      <c s="32">
        <v>152</v>
      </c>
      <c s="33">
        <v>0</v>
      </c>
      <c s="33">
        <f>ROUND(ROUND(H332,2)*ROUND(G332,3),2)</f>
      </c>
      <c r="O332">
        <f>(I332*21)/100</f>
      </c>
      <c t="s">
        <v>23</v>
      </c>
    </row>
    <row r="333" spans="1:5" ht="12.75">
      <c r="A333" s="34" t="s">
        <v>49</v>
      </c>
      <c r="E333" s="35" t="s">
        <v>551</v>
      </c>
    </row>
    <row r="334" spans="1:5" ht="12.75">
      <c r="A334" s="36" t="s">
        <v>51</v>
      </c>
      <c r="E334" s="37" t="s">
        <v>552</v>
      </c>
    </row>
    <row r="335" spans="1:5" ht="89.25">
      <c r="A335" t="s">
        <v>53</v>
      </c>
      <c r="E335" s="35" t="s">
        <v>553</v>
      </c>
    </row>
    <row r="336" spans="1:18" ht="12.75" customHeight="1">
      <c r="A336" s="6" t="s">
        <v>43</v>
      </c>
      <c s="6"/>
      <c s="42" t="s">
        <v>73</v>
      </c>
      <c s="6"/>
      <c s="27" t="s">
        <v>554</v>
      </c>
      <c s="6"/>
      <c s="6"/>
      <c s="6"/>
      <c s="43">
        <f>0+Q336</f>
      </c>
      <c r="O336">
        <f>0+R336</f>
      </c>
      <c r="Q336">
        <f>0+I337+I341</f>
      </c>
      <c>
        <f>0+O337+O341</f>
      </c>
    </row>
    <row r="337" spans="1:16" ht="12.75">
      <c r="A337" s="25" t="s">
        <v>45</v>
      </c>
      <c s="29" t="s">
        <v>555</v>
      </c>
      <c s="29" t="s">
        <v>556</v>
      </c>
      <c s="25" t="s">
        <v>50</v>
      </c>
      <c s="30" t="s">
        <v>557</v>
      </c>
      <c s="31" t="s">
        <v>230</v>
      </c>
      <c s="32">
        <v>12</v>
      </c>
      <c s="33">
        <v>0</v>
      </c>
      <c s="33">
        <f>ROUND(ROUND(H337,2)*ROUND(G337,3),2)</f>
      </c>
      <c r="O337">
        <f>(I337*21)/100</f>
      </c>
      <c t="s">
        <v>23</v>
      </c>
    </row>
    <row r="338" spans="1:5" ht="63.75">
      <c r="A338" s="34" t="s">
        <v>49</v>
      </c>
      <c r="E338" s="35" t="s">
        <v>558</v>
      </c>
    </row>
    <row r="339" spans="1:5" ht="12.75">
      <c r="A339" s="36" t="s">
        <v>51</v>
      </c>
      <c r="E339" s="37" t="s">
        <v>559</v>
      </c>
    </row>
    <row r="340" spans="1:5" ht="102">
      <c r="A340" t="s">
        <v>53</v>
      </c>
      <c r="E340" s="35" t="s">
        <v>560</v>
      </c>
    </row>
    <row r="341" spans="1:16" ht="25.5">
      <c r="A341" s="25" t="s">
        <v>45</v>
      </c>
      <c s="29" t="s">
        <v>561</v>
      </c>
      <c s="29" t="s">
        <v>562</v>
      </c>
      <c s="25" t="s">
        <v>50</v>
      </c>
      <c s="30" t="s">
        <v>563</v>
      </c>
      <c s="31" t="s">
        <v>149</v>
      </c>
      <c s="32">
        <v>43.5</v>
      </c>
      <c s="33">
        <v>0</v>
      </c>
      <c s="33">
        <f>ROUND(ROUND(H341,2)*ROUND(G341,3),2)</f>
      </c>
      <c r="O341">
        <f>(I341*21)/100</f>
      </c>
      <c t="s">
        <v>23</v>
      </c>
    </row>
    <row r="342" spans="1:5" ht="25.5">
      <c r="A342" s="34" t="s">
        <v>49</v>
      </c>
      <c r="E342" s="35" t="s">
        <v>564</v>
      </c>
    </row>
    <row r="343" spans="1:5" ht="63.75">
      <c r="A343" s="36" t="s">
        <v>51</v>
      </c>
      <c r="E343" s="37" t="s">
        <v>565</v>
      </c>
    </row>
    <row r="344" spans="1:5" ht="191.25">
      <c r="A344" t="s">
        <v>53</v>
      </c>
      <c r="E344" s="35" t="s">
        <v>566</v>
      </c>
    </row>
    <row r="345" spans="1:18" ht="12.75" customHeight="1">
      <c r="A345" s="6" t="s">
        <v>43</v>
      </c>
      <c s="6"/>
      <c s="42" t="s">
        <v>76</v>
      </c>
      <c s="6"/>
      <c s="27" t="s">
        <v>567</v>
      </c>
      <c s="6"/>
      <c s="6"/>
      <c s="6"/>
      <c s="43">
        <f>0+Q345</f>
      </c>
      <c r="O345">
        <f>0+R345</f>
      </c>
      <c r="Q345">
        <f>0+I346+I350+I354+I358+I362+I366+I370+I374+I378+I382</f>
      </c>
      <c>
        <f>0+O346+O350+O354+O358+O362+O366+O370+O374+O378+O382</f>
      </c>
    </row>
    <row r="346" spans="1:16" ht="12.75">
      <c r="A346" s="25" t="s">
        <v>45</v>
      </c>
      <c s="29" t="s">
        <v>568</v>
      </c>
      <c s="29" t="s">
        <v>569</v>
      </c>
      <c s="25" t="s">
        <v>50</v>
      </c>
      <c s="30" t="s">
        <v>570</v>
      </c>
      <c s="31" t="s">
        <v>230</v>
      </c>
      <c s="32">
        <v>54</v>
      </c>
      <c s="33">
        <v>0</v>
      </c>
      <c s="33">
        <f>ROUND(ROUND(H346,2)*ROUND(G346,3),2)</f>
      </c>
      <c r="O346">
        <f>(I346*21)/100</f>
      </c>
      <c t="s">
        <v>23</v>
      </c>
    </row>
    <row r="347" spans="1:5" ht="25.5">
      <c r="A347" s="34" t="s">
        <v>49</v>
      </c>
      <c r="E347" s="35" t="s">
        <v>571</v>
      </c>
    </row>
    <row r="348" spans="1:5" ht="12.75">
      <c r="A348" s="36" t="s">
        <v>51</v>
      </c>
      <c r="E348" s="37" t="s">
        <v>572</v>
      </c>
    </row>
    <row r="349" spans="1:5" ht="255">
      <c r="A349" t="s">
        <v>53</v>
      </c>
      <c r="E349" s="35" t="s">
        <v>573</v>
      </c>
    </row>
    <row r="350" spans="1:16" ht="12.75">
      <c r="A350" s="25" t="s">
        <v>45</v>
      </c>
      <c s="29" t="s">
        <v>574</v>
      </c>
      <c s="29" t="s">
        <v>575</v>
      </c>
      <c s="25" t="s">
        <v>50</v>
      </c>
      <c s="30" t="s">
        <v>576</v>
      </c>
      <c s="31" t="s">
        <v>230</v>
      </c>
      <c s="32">
        <v>22.5</v>
      </c>
      <c s="33">
        <v>0</v>
      </c>
      <c s="33">
        <f>ROUND(ROUND(H350,2)*ROUND(G350,3),2)</f>
      </c>
      <c r="O350">
        <f>(I350*21)/100</f>
      </c>
      <c t="s">
        <v>23</v>
      </c>
    </row>
    <row r="351" spans="1:5" ht="25.5">
      <c r="A351" s="34" t="s">
        <v>49</v>
      </c>
      <c r="E351" s="35" t="s">
        <v>577</v>
      </c>
    </row>
    <row r="352" spans="1:5" ht="12.75">
      <c r="A352" s="36" t="s">
        <v>51</v>
      </c>
      <c r="E352" s="37" t="s">
        <v>578</v>
      </c>
    </row>
    <row r="353" spans="1:5" ht="255">
      <c r="A353" t="s">
        <v>53</v>
      </c>
      <c r="E353" s="35" t="s">
        <v>573</v>
      </c>
    </row>
    <row r="354" spans="1:16" ht="12.75">
      <c r="A354" s="25" t="s">
        <v>45</v>
      </c>
      <c s="29" t="s">
        <v>579</v>
      </c>
      <c s="29" t="s">
        <v>580</v>
      </c>
      <c s="25" t="s">
        <v>50</v>
      </c>
      <c s="30" t="s">
        <v>581</v>
      </c>
      <c s="31" t="s">
        <v>170</v>
      </c>
      <c s="32">
        <v>3</v>
      </c>
      <c s="33">
        <v>0</v>
      </c>
      <c s="33">
        <f>ROUND(ROUND(H354,2)*ROUND(G354,3),2)</f>
      </c>
      <c r="O354">
        <f>(I354*21)/100</f>
      </c>
      <c t="s">
        <v>23</v>
      </c>
    </row>
    <row r="355" spans="1:5" ht="38.25">
      <c r="A355" s="34" t="s">
        <v>49</v>
      </c>
      <c r="E355" s="35" t="s">
        <v>582</v>
      </c>
    </row>
    <row r="356" spans="1:5" ht="12.75">
      <c r="A356" s="36" t="s">
        <v>51</v>
      </c>
      <c r="E356" s="37" t="s">
        <v>583</v>
      </c>
    </row>
    <row r="357" spans="1:5" ht="242.25">
      <c r="A357" t="s">
        <v>53</v>
      </c>
      <c r="E357" s="35" t="s">
        <v>584</v>
      </c>
    </row>
    <row r="358" spans="1:16" ht="12.75">
      <c r="A358" s="25" t="s">
        <v>45</v>
      </c>
      <c s="29" t="s">
        <v>585</v>
      </c>
      <c s="29" t="s">
        <v>586</v>
      </c>
      <c s="25" t="s">
        <v>50</v>
      </c>
      <c s="30" t="s">
        <v>587</v>
      </c>
      <c s="31" t="s">
        <v>170</v>
      </c>
      <c s="32">
        <v>8</v>
      </c>
      <c s="33">
        <v>0</v>
      </c>
      <c s="33">
        <f>ROUND(ROUND(H358,2)*ROUND(G358,3),2)</f>
      </c>
      <c r="O358">
        <f>(I358*21)/100</f>
      </c>
      <c t="s">
        <v>23</v>
      </c>
    </row>
    <row r="359" spans="1:5" ht="25.5">
      <c r="A359" s="34" t="s">
        <v>49</v>
      </c>
      <c r="E359" s="35" t="s">
        <v>588</v>
      </c>
    </row>
    <row r="360" spans="1:5" ht="12.75">
      <c r="A360" s="36" t="s">
        <v>51</v>
      </c>
      <c r="E360" s="37" t="s">
        <v>589</v>
      </c>
    </row>
    <row r="361" spans="1:5" ht="76.5">
      <c r="A361" t="s">
        <v>53</v>
      </c>
      <c r="E361" s="35" t="s">
        <v>590</v>
      </c>
    </row>
    <row r="362" spans="1:16" ht="12.75">
      <c r="A362" s="25" t="s">
        <v>45</v>
      </c>
      <c s="29" t="s">
        <v>591</v>
      </c>
      <c s="29" t="s">
        <v>592</v>
      </c>
      <c s="25" t="s">
        <v>50</v>
      </c>
      <c s="30" t="s">
        <v>593</v>
      </c>
      <c s="31" t="s">
        <v>170</v>
      </c>
      <c s="32">
        <v>2</v>
      </c>
      <c s="33">
        <v>0</v>
      </c>
      <c s="33">
        <f>ROUND(ROUND(H362,2)*ROUND(G362,3),2)</f>
      </c>
      <c r="O362">
        <f>(I362*21)/100</f>
      </c>
      <c t="s">
        <v>23</v>
      </c>
    </row>
    <row r="363" spans="1:5" ht="25.5">
      <c r="A363" s="34" t="s">
        <v>49</v>
      </c>
      <c r="E363" s="35" t="s">
        <v>594</v>
      </c>
    </row>
    <row r="364" spans="1:5" ht="12.75">
      <c r="A364" s="36" t="s">
        <v>51</v>
      </c>
      <c r="E364" s="37" t="s">
        <v>270</v>
      </c>
    </row>
    <row r="365" spans="1:5" ht="76.5">
      <c r="A365" t="s">
        <v>53</v>
      </c>
      <c r="E365" s="35" t="s">
        <v>590</v>
      </c>
    </row>
    <row r="366" spans="1:16" ht="12.75">
      <c r="A366" s="25" t="s">
        <v>45</v>
      </c>
      <c s="29" t="s">
        <v>595</v>
      </c>
      <c s="29" t="s">
        <v>596</v>
      </c>
      <c s="25" t="s">
        <v>50</v>
      </c>
      <c s="30" t="s">
        <v>597</v>
      </c>
      <c s="31" t="s">
        <v>170</v>
      </c>
      <c s="32">
        <v>5</v>
      </c>
      <c s="33">
        <v>0</v>
      </c>
      <c s="33">
        <f>ROUND(ROUND(H366,2)*ROUND(G366,3),2)</f>
      </c>
      <c r="O366">
        <f>(I366*21)/100</f>
      </c>
      <c t="s">
        <v>23</v>
      </c>
    </row>
    <row r="367" spans="1:5" ht="25.5">
      <c r="A367" s="34" t="s">
        <v>49</v>
      </c>
      <c r="E367" s="35" t="s">
        <v>598</v>
      </c>
    </row>
    <row r="368" spans="1:5" ht="12.75">
      <c r="A368" s="36" t="s">
        <v>51</v>
      </c>
      <c r="E368" s="37" t="s">
        <v>599</v>
      </c>
    </row>
    <row r="369" spans="1:5" ht="12.75">
      <c r="A369" t="s">
        <v>53</v>
      </c>
      <c r="E369" s="35" t="s">
        <v>600</v>
      </c>
    </row>
    <row r="370" spans="1:16" ht="12.75">
      <c r="A370" s="25" t="s">
        <v>45</v>
      </c>
      <c s="29" t="s">
        <v>601</v>
      </c>
      <c s="29" t="s">
        <v>602</v>
      </c>
      <c s="25" t="s">
        <v>50</v>
      </c>
      <c s="30" t="s">
        <v>603</v>
      </c>
      <c s="31" t="s">
        <v>170</v>
      </c>
      <c s="32">
        <v>10</v>
      </c>
      <c s="33">
        <v>0</v>
      </c>
      <c s="33">
        <f>ROUND(ROUND(H370,2)*ROUND(G370,3),2)</f>
      </c>
      <c r="O370">
        <f>(I370*21)/100</f>
      </c>
      <c t="s">
        <v>23</v>
      </c>
    </row>
    <row r="371" spans="1:5" ht="25.5">
      <c r="A371" s="34" t="s">
        <v>49</v>
      </c>
      <c r="E371" s="35" t="s">
        <v>604</v>
      </c>
    </row>
    <row r="372" spans="1:5" ht="12.75">
      <c r="A372" s="36" t="s">
        <v>51</v>
      </c>
      <c r="E372" s="37" t="s">
        <v>605</v>
      </c>
    </row>
    <row r="373" spans="1:5" ht="38.25">
      <c r="A373" t="s">
        <v>53</v>
      </c>
      <c r="E373" s="35" t="s">
        <v>606</v>
      </c>
    </row>
    <row r="374" spans="1:16" ht="12.75">
      <c r="A374" s="25" t="s">
        <v>45</v>
      </c>
      <c s="29" t="s">
        <v>607</v>
      </c>
      <c s="29" t="s">
        <v>608</v>
      </c>
      <c s="25" t="s">
        <v>50</v>
      </c>
      <c s="30" t="s">
        <v>609</v>
      </c>
      <c s="31" t="s">
        <v>170</v>
      </c>
      <c s="32">
        <v>1</v>
      </c>
      <c s="33">
        <v>0</v>
      </c>
      <c s="33">
        <f>ROUND(ROUND(H374,2)*ROUND(G374,3),2)</f>
      </c>
      <c r="O374">
        <f>(I374*21)/100</f>
      </c>
      <c t="s">
        <v>23</v>
      </c>
    </row>
    <row r="375" spans="1:5" ht="12.75">
      <c r="A375" s="34" t="s">
        <v>49</v>
      </c>
      <c r="E375" s="35" t="s">
        <v>610</v>
      </c>
    </row>
    <row r="376" spans="1:5" ht="12.75">
      <c r="A376" s="36" t="s">
        <v>51</v>
      </c>
      <c r="E376" s="37" t="s">
        <v>64</v>
      </c>
    </row>
    <row r="377" spans="1:5" ht="25.5">
      <c r="A377" t="s">
        <v>53</v>
      </c>
      <c r="E377" s="35" t="s">
        <v>611</v>
      </c>
    </row>
    <row r="378" spans="1:16" ht="12.75">
      <c r="A378" s="25" t="s">
        <v>45</v>
      </c>
      <c s="29" t="s">
        <v>612</v>
      </c>
      <c s="29" t="s">
        <v>613</v>
      </c>
      <c s="25" t="s">
        <v>50</v>
      </c>
      <c s="30" t="s">
        <v>614</v>
      </c>
      <c s="31" t="s">
        <v>170</v>
      </c>
      <c s="32">
        <v>2</v>
      </c>
      <c s="33">
        <v>0</v>
      </c>
      <c s="33">
        <f>ROUND(ROUND(H378,2)*ROUND(G378,3),2)</f>
      </c>
      <c r="O378">
        <f>(I378*21)/100</f>
      </c>
      <c t="s">
        <v>23</v>
      </c>
    </row>
    <row r="379" spans="1:5" ht="12.75">
      <c r="A379" s="34" t="s">
        <v>49</v>
      </c>
      <c r="E379" s="35" t="s">
        <v>610</v>
      </c>
    </row>
    <row r="380" spans="1:5" ht="12.75">
      <c r="A380" s="36" t="s">
        <v>51</v>
      </c>
      <c r="E380" s="37" t="s">
        <v>270</v>
      </c>
    </row>
    <row r="381" spans="1:5" ht="25.5">
      <c r="A381" t="s">
        <v>53</v>
      </c>
      <c r="E381" s="35" t="s">
        <v>611</v>
      </c>
    </row>
    <row r="382" spans="1:16" ht="12.75">
      <c r="A382" s="25" t="s">
        <v>45</v>
      </c>
      <c s="29" t="s">
        <v>615</v>
      </c>
      <c s="29" t="s">
        <v>616</v>
      </c>
      <c s="25" t="s">
        <v>50</v>
      </c>
      <c s="30" t="s">
        <v>617</v>
      </c>
      <c s="31" t="s">
        <v>170</v>
      </c>
      <c s="32">
        <v>1</v>
      </c>
      <c s="33">
        <v>0</v>
      </c>
      <c s="33">
        <f>ROUND(ROUND(H382,2)*ROUND(G382,3),2)</f>
      </c>
      <c r="O382">
        <f>(I382*21)/100</f>
      </c>
      <c t="s">
        <v>23</v>
      </c>
    </row>
    <row r="383" spans="1:5" ht="12.75">
      <c r="A383" s="34" t="s">
        <v>49</v>
      </c>
      <c r="E383" s="35" t="s">
        <v>610</v>
      </c>
    </row>
    <row r="384" spans="1:5" ht="12.75">
      <c r="A384" s="36" t="s">
        <v>51</v>
      </c>
      <c r="E384" s="37" t="s">
        <v>64</v>
      </c>
    </row>
    <row r="385" spans="1:5" ht="25.5">
      <c r="A385" t="s">
        <v>53</v>
      </c>
      <c r="E385" s="35" t="s">
        <v>611</v>
      </c>
    </row>
    <row r="386" spans="1:18" ht="12.75" customHeight="1">
      <c r="A386" s="6" t="s">
        <v>43</v>
      </c>
      <c s="6"/>
      <c s="42" t="s">
        <v>40</v>
      </c>
      <c s="6"/>
      <c s="27" t="s">
        <v>618</v>
      </c>
      <c s="6"/>
      <c s="6"/>
      <c s="6"/>
      <c s="43">
        <f>0+Q386</f>
      </c>
      <c r="O386">
        <f>0+R386</f>
      </c>
      <c r="Q386">
        <f>0+I387+I391+I395+I399+I403+I407+I411+I415+I419+I423+I427+I431+I435+I439+I443+I447+I451+I455+I459+I463+I467+I471+I475+I479+I483+I487+I491+I495+I499+I503+I507+I511+I515+I519+I523</f>
      </c>
      <c>
        <f>0+O387+O391+O395+O399+O403+O407+O411+O415+O419+O423+O427+O431+O435+O439+O443+O447+O451+O455+O459+O463+O467+O471+O475+O479+O483+O487+O491+O495+O499+O503+O507+O511+O515+O519+O523</f>
      </c>
    </row>
    <row r="387" spans="1:16" ht="25.5">
      <c r="A387" s="25" t="s">
        <v>45</v>
      </c>
      <c s="29" t="s">
        <v>619</v>
      </c>
      <c s="29" t="s">
        <v>620</v>
      </c>
      <c s="25" t="s">
        <v>50</v>
      </c>
      <c s="30" t="s">
        <v>621</v>
      </c>
      <c s="31" t="s">
        <v>230</v>
      </c>
      <c s="32">
        <v>802</v>
      </c>
      <c s="33">
        <v>0</v>
      </c>
      <c s="33">
        <f>ROUND(ROUND(H387,2)*ROUND(G387,3),2)</f>
      </c>
      <c r="O387">
        <f>(I387*21)/100</f>
      </c>
      <c t="s">
        <v>23</v>
      </c>
    </row>
    <row r="388" spans="1:5" ht="25.5">
      <c r="A388" s="34" t="s">
        <v>49</v>
      </c>
      <c r="E388" s="35" t="s">
        <v>622</v>
      </c>
    </row>
    <row r="389" spans="1:5" ht="25.5">
      <c r="A389" s="36" t="s">
        <v>51</v>
      </c>
      <c r="E389" s="37" t="s">
        <v>623</v>
      </c>
    </row>
    <row r="390" spans="1:5" ht="127.5">
      <c r="A390" t="s">
        <v>53</v>
      </c>
      <c r="E390" s="35" t="s">
        <v>624</v>
      </c>
    </row>
    <row r="391" spans="1:16" ht="25.5">
      <c r="A391" s="25" t="s">
        <v>45</v>
      </c>
      <c s="29" t="s">
        <v>625</v>
      </c>
      <c s="29" t="s">
        <v>626</v>
      </c>
      <c s="25" t="s">
        <v>50</v>
      </c>
      <c s="30" t="s">
        <v>627</v>
      </c>
      <c s="31" t="s">
        <v>230</v>
      </c>
      <c s="32">
        <v>390</v>
      </c>
      <c s="33">
        <v>0</v>
      </c>
      <c s="33">
        <f>ROUND(ROUND(H391,2)*ROUND(G391,3),2)</f>
      </c>
      <c r="O391">
        <f>(I391*21)/100</f>
      </c>
      <c t="s">
        <v>23</v>
      </c>
    </row>
    <row r="392" spans="1:5" ht="25.5">
      <c r="A392" s="34" t="s">
        <v>49</v>
      </c>
      <c r="E392" s="35" t="s">
        <v>628</v>
      </c>
    </row>
    <row r="393" spans="1:5" ht="25.5">
      <c r="A393" s="36" t="s">
        <v>51</v>
      </c>
      <c r="E393" s="37" t="s">
        <v>629</v>
      </c>
    </row>
    <row r="394" spans="1:5" ht="38.25">
      <c r="A394" t="s">
        <v>53</v>
      </c>
      <c r="E394" s="35" t="s">
        <v>630</v>
      </c>
    </row>
    <row r="395" spans="1:16" ht="25.5">
      <c r="A395" s="25" t="s">
        <v>45</v>
      </c>
      <c s="29" t="s">
        <v>631</v>
      </c>
      <c s="29" t="s">
        <v>632</v>
      </c>
      <c s="25" t="s">
        <v>50</v>
      </c>
      <c s="30" t="s">
        <v>633</v>
      </c>
      <c s="31" t="s">
        <v>230</v>
      </c>
      <c s="32">
        <v>68</v>
      </c>
      <c s="33">
        <v>0</v>
      </c>
      <c s="33">
        <f>ROUND(ROUND(H395,2)*ROUND(G395,3),2)</f>
      </c>
      <c r="O395">
        <f>(I395*21)/100</f>
      </c>
      <c t="s">
        <v>23</v>
      </c>
    </row>
    <row r="396" spans="1:5" ht="25.5">
      <c r="A396" s="34" t="s">
        <v>49</v>
      </c>
      <c r="E396" s="35" t="s">
        <v>634</v>
      </c>
    </row>
    <row r="397" spans="1:5" ht="25.5">
      <c r="A397" s="36" t="s">
        <v>51</v>
      </c>
      <c r="E397" s="37" t="s">
        <v>635</v>
      </c>
    </row>
    <row r="398" spans="1:5" ht="127.5">
      <c r="A398" t="s">
        <v>53</v>
      </c>
      <c r="E398" s="35" t="s">
        <v>624</v>
      </c>
    </row>
    <row r="399" spans="1:16" ht="12.75">
      <c r="A399" s="25" t="s">
        <v>45</v>
      </c>
      <c s="29" t="s">
        <v>636</v>
      </c>
      <c s="29" t="s">
        <v>637</v>
      </c>
      <c s="25" t="s">
        <v>50</v>
      </c>
      <c s="30" t="s">
        <v>638</v>
      </c>
      <c s="31" t="s">
        <v>170</v>
      </c>
      <c s="32">
        <v>177</v>
      </c>
      <c s="33">
        <v>0</v>
      </c>
      <c s="33">
        <f>ROUND(ROUND(H399,2)*ROUND(G399,3),2)</f>
      </c>
      <c r="O399">
        <f>(I399*21)/100</f>
      </c>
      <c t="s">
        <v>23</v>
      </c>
    </row>
    <row r="400" spans="1:5" ht="38.25">
      <c r="A400" s="34" t="s">
        <v>49</v>
      </c>
      <c r="E400" s="35" t="s">
        <v>639</v>
      </c>
    </row>
    <row r="401" spans="1:5" ht="51">
      <c r="A401" s="36" t="s">
        <v>51</v>
      </c>
      <c r="E401" s="37" t="s">
        <v>640</v>
      </c>
    </row>
    <row r="402" spans="1:5" ht="51">
      <c r="A402" t="s">
        <v>53</v>
      </c>
      <c r="E402" s="35" t="s">
        <v>641</v>
      </c>
    </row>
    <row r="403" spans="1:16" ht="12.75">
      <c r="A403" s="25" t="s">
        <v>45</v>
      </c>
      <c s="29" t="s">
        <v>642</v>
      </c>
      <c s="29" t="s">
        <v>643</v>
      </c>
      <c s="25" t="s">
        <v>50</v>
      </c>
      <c s="30" t="s">
        <v>644</v>
      </c>
      <c s="31" t="s">
        <v>170</v>
      </c>
      <c s="32">
        <v>98</v>
      </c>
      <c s="33">
        <v>0</v>
      </c>
      <c s="33">
        <f>ROUND(ROUND(H403,2)*ROUND(G403,3),2)</f>
      </c>
      <c r="O403">
        <f>(I403*21)/100</f>
      </c>
      <c t="s">
        <v>23</v>
      </c>
    </row>
    <row r="404" spans="1:5" ht="12.75">
      <c r="A404" s="34" t="s">
        <v>49</v>
      </c>
      <c r="E404" s="35" t="s">
        <v>645</v>
      </c>
    </row>
    <row r="405" spans="1:5" ht="12.75">
      <c r="A405" s="36" t="s">
        <v>51</v>
      </c>
      <c r="E405" s="37" t="s">
        <v>646</v>
      </c>
    </row>
    <row r="406" spans="1:5" ht="25.5">
      <c r="A406" t="s">
        <v>53</v>
      </c>
      <c r="E406" s="35" t="s">
        <v>647</v>
      </c>
    </row>
    <row r="407" spans="1:16" ht="12.75">
      <c r="A407" s="25" t="s">
        <v>45</v>
      </c>
      <c s="29" t="s">
        <v>648</v>
      </c>
      <c s="29" t="s">
        <v>649</v>
      </c>
      <c s="25" t="s">
        <v>50</v>
      </c>
      <c s="30" t="s">
        <v>650</v>
      </c>
      <c s="31" t="s">
        <v>170</v>
      </c>
      <c s="32">
        <v>54</v>
      </c>
      <c s="33">
        <v>0</v>
      </c>
      <c s="33">
        <f>ROUND(ROUND(H407,2)*ROUND(G407,3),2)</f>
      </c>
      <c r="O407">
        <f>(I407*21)/100</f>
      </c>
      <c t="s">
        <v>23</v>
      </c>
    </row>
    <row r="408" spans="1:5" ht="25.5">
      <c r="A408" s="34" t="s">
        <v>49</v>
      </c>
      <c r="E408" s="35" t="s">
        <v>651</v>
      </c>
    </row>
    <row r="409" spans="1:5" ht="12.75">
      <c r="A409" s="36" t="s">
        <v>51</v>
      </c>
      <c r="E409" s="37" t="s">
        <v>652</v>
      </c>
    </row>
    <row r="410" spans="1:5" ht="12.75">
      <c r="A410" t="s">
        <v>53</v>
      </c>
      <c r="E410" s="35" t="s">
        <v>653</v>
      </c>
    </row>
    <row r="411" spans="1:16" ht="12.75">
      <c r="A411" s="25" t="s">
        <v>45</v>
      </c>
      <c s="29" t="s">
        <v>654</v>
      </c>
      <c s="29" t="s">
        <v>655</v>
      </c>
      <c s="25" t="s">
        <v>50</v>
      </c>
      <c s="30" t="s">
        <v>656</v>
      </c>
      <c s="31" t="s">
        <v>170</v>
      </c>
      <c s="32">
        <v>1</v>
      </c>
      <c s="33">
        <v>0</v>
      </c>
      <c s="33">
        <f>ROUND(ROUND(H411,2)*ROUND(G411,3),2)</f>
      </c>
      <c r="O411">
        <f>(I411*21)/100</f>
      </c>
      <c t="s">
        <v>23</v>
      </c>
    </row>
    <row r="412" spans="1:5" ht="38.25">
      <c r="A412" s="34" t="s">
        <v>49</v>
      </c>
      <c r="E412" s="35" t="s">
        <v>657</v>
      </c>
    </row>
    <row r="413" spans="1:5" ht="12.75">
      <c r="A413" s="36" t="s">
        <v>51</v>
      </c>
      <c r="E413" s="37" t="s">
        <v>64</v>
      </c>
    </row>
    <row r="414" spans="1:5" ht="63.75">
      <c r="A414" t="s">
        <v>53</v>
      </c>
      <c r="E414" s="35" t="s">
        <v>658</v>
      </c>
    </row>
    <row r="415" spans="1:16" ht="25.5">
      <c r="A415" s="25" t="s">
        <v>45</v>
      </c>
      <c s="29" t="s">
        <v>659</v>
      </c>
      <c s="29" t="s">
        <v>660</v>
      </c>
      <c s="25" t="s">
        <v>50</v>
      </c>
      <c s="30" t="s">
        <v>661</v>
      </c>
      <c s="31" t="s">
        <v>170</v>
      </c>
      <c s="32">
        <v>46</v>
      </c>
      <c s="33">
        <v>0</v>
      </c>
      <c s="33">
        <f>ROUND(ROUND(H415,2)*ROUND(G415,3),2)</f>
      </c>
      <c r="O415">
        <f>(I415*21)/100</f>
      </c>
      <c t="s">
        <v>23</v>
      </c>
    </row>
    <row r="416" spans="1:5" ht="25.5">
      <c r="A416" s="34" t="s">
        <v>49</v>
      </c>
      <c r="E416" s="35" t="s">
        <v>662</v>
      </c>
    </row>
    <row r="417" spans="1:5" ht="12.75">
      <c r="A417" s="36" t="s">
        <v>51</v>
      </c>
      <c r="E417" s="37" t="s">
        <v>663</v>
      </c>
    </row>
    <row r="418" spans="1:5" ht="25.5">
      <c r="A418" t="s">
        <v>53</v>
      </c>
      <c r="E418" s="35" t="s">
        <v>664</v>
      </c>
    </row>
    <row r="419" spans="1:16" ht="12.75">
      <c r="A419" s="25" t="s">
        <v>45</v>
      </c>
      <c s="29" t="s">
        <v>665</v>
      </c>
      <c s="29" t="s">
        <v>666</v>
      </c>
      <c s="25" t="s">
        <v>50</v>
      </c>
      <c s="30" t="s">
        <v>667</v>
      </c>
      <c s="31" t="s">
        <v>170</v>
      </c>
      <c s="32">
        <v>65</v>
      </c>
      <c s="33">
        <v>0</v>
      </c>
      <c s="33">
        <f>ROUND(ROUND(H419,2)*ROUND(G419,3),2)</f>
      </c>
      <c r="O419">
        <f>(I419*21)/100</f>
      </c>
      <c t="s">
        <v>23</v>
      </c>
    </row>
    <row r="420" spans="1:5" ht="38.25">
      <c r="A420" s="34" t="s">
        <v>49</v>
      </c>
      <c r="E420" s="35" t="s">
        <v>668</v>
      </c>
    </row>
    <row r="421" spans="1:5" ht="12.75">
      <c r="A421" s="36" t="s">
        <v>51</v>
      </c>
      <c r="E421" s="37" t="s">
        <v>669</v>
      </c>
    </row>
    <row r="422" spans="1:5" ht="25.5">
      <c r="A422" t="s">
        <v>53</v>
      </c>
      <c r="E422" s="35" t="s">
        <v>670</v>
      </c>
    </row>
    <row r="423" spans="1:16" ht="12.75">
      <c r="A423" s="25" t="s">
        <v>45</v>
      </c>
      <c s="29" t="s">
        <v>671</v>
      </c>
      <c s="29" t="s">
        <v>672</v>
      </c>
      <c s="25" t="s">
        <v>50</v>
      </c>
      <c s="30" t="s">
        <v>673</v>
      </c>
      <c s="31" t="s">
        <v>149</v>
      </c>
      <c s="32">
        <v>24.5</v>
      </c>
      <c s="33">
        <v>0</v>
      </c>
      <c s="33">
        <f>ROUND(ROUND(H423,2)*ROUND(G423,3),2)</f>
      </c>
      <c r="O423">
        <f>(I423*21)/100</f>
      </c>
      <c t="s">
        <v>23</v>
      </c>
    </row>
    <row r="424" spans="1:5" ht="25.5">
      <c r="A424" s="34" t="s">
        <v>49</v>
      </c>
      <c r="E424" s="35" t="s">
        <v>662</v>
      </c>
    </row>
    <row r="425" spans="1:5" ht="12.75">
      <c r="A425" s="36" t="s">
        <v>51</v>
      </c>
      <c r="E425" s="37" t="s">
        <v>674</v>
      </c>
    </row>
    <row r="426" spans="1:5" ht="25.5">
      <c r="A426" t="s">
        <v>53</v>
      </c>
      <c r="E426" s="35" t="s">
        <v>664</v>
      </c>
    </row>
    <row r="427" spans="1:16" ht="12.75">
      <c r="A427" s="25" t="s">
        <v>45</v>
      </c>
      <c s="29" t="s">
        <v>675</v>
      </c>
      <c s="29" t="s">
        <v>676</v>
      </c>
      <c s="25" t="s">
        <v>50</v>
      </c>
      <c s="30" t="s">
        <v>677</v>
      </c>
      <c s="31" t="s">
        <v>149</v>
      </c>
      <c s="32">
        <v>24.5</v>
      </c>
      <c s="33">
        <v>0</v>
      </c>
      <c s="33">
        <f>ROUND(ROUND(H427,2)*ROUND(G427,3),2)</f>
      </c>
      <c r="O427">
        <f>(I427*21)/100</f>
      </c>
      <c t="s">
        <v>23</v>
      </c>
    </row>
    <row r="428" spans="1:5" ht="38.25">
      <c r="A428" s="34" t="s">
        <v>49</v>
      </c>
      <c r="E428" s="35" t="s">
        <v>668</v>
      </c>
    </row>
    <row r="429" spans="1:5" ht="12.75">
      <c r="A429" s="36" t="s">
        <v>51</v>
      </c>
      <c r="E429" s="37" t="s">
        <v>674</v>
      </c>
    </row>
    <row r="430" spans="1:5" ht="38.25">
      <c r="A430" t="s">
        <v>53</v>
      </c>
      <c r="E430" s="35" t="s">
        <v>678</v>
      </c>
    </row>
    <row r="431" spans="1:16" ht="12.75">
      <c r="A431" s="25" t="s">
        <v>45</v>
      </c>
      <c s="29" t="s">
        <v>679</v>
      </c>
      <c s="29" t="s">
        <v>680</v>
      </c>
      <c s="25" t="s">
        <v>50</v>
      </c>
      <c s="30" t="s">
        <v>681</v>
      </c>
      <c s="31" t="s">
        <v>170</v>
      </c>
      <c s="32">
        <v>28</v>
      </c>
      <c s="33">
        <v>0</v>
      </c>
      <c s="33">
        <f>ROUND(ROUND(H431,2)*ROUND(G431,3),2)</f>
      </c>
      <c r="O431">
        <f>(I431*21)/100</f>
      </c>
      <c t="s">
        <v>23</v>
      </c>
    </row>
    <row r="432" spans="1:5" ht="25.5">
      <c r="A432" s="34" t="s">
        <v>49</v>
      </c>
      <c r="E432" s="35" t="s">
        <v>662</v>
      </c>
    </row>
    <row r="433" spans="1:5" ht="12.75">
      <c r="A433" s="36" t="s">
        <v>51</v>
      </c>
      <c r="E433" s="37" t="s">
        <v>682</v>
      </c>
    </row>
    <row r="434" spans="1:5" ht="25.5">
      <c r="A434" t="s">
        <v>53</v>
      </c>
      <c r="E434" s="35" t="s">
        <v>664</v>
      </c>
    </row>
    <row r="435" spans="1:16" ht="25.5">
      <c r="A435" s="25" t="s">
        <v>45</v>
      </c>
      <c s="29" t="s">
        <v>683</v>
      </c>
      <c s="29" t="s">
        <v>684</v>
      </c>
      <c s="25" t="s">
        <v>50</v>
      </c>
      <c s="30" t="s">
        <v>685</v>
      </c>
      <c s="31" t="s">
        <v>170</v>
      </c>
      <c s="32">
        <v>46</v>
      </c>
      <c s="33">
        <v>0</v>
      </c>
      <c s="33">
        <f>ROUND(ROUND(H435,2)*ROUND(G435,3),2)</f>
      </c>
      <c r="O435">
        <f>(I435*21)/100</f>
      </c>
      <c t="s">
        <v>23</v>
      </c>
    </row>
    <row r="436" spans="1:5" ht="25.5">
      <c r="A436" s="34" t="s">
        <v>49</v>
      </c>
      <c r="E436" s="35" t="s">
        <v>662</v>
      </c>
    </row>
    <row r="437" spans="1:5" ht="12.75">
      <c r="A437" s="36" t="s">
        <v>51</v>
      </c>
      <c r="E437" s="37" t="s">
        <v>686</v>
      </c>
    </row>
    <row r="438" spans="1:5" ht="25.5">
      <c r="A438" t="s">
        <v>53</v>
      </c>
      <c r="E438" s="35" t="s">
        <v>687</v>
      </c>
    </row>
    <row r="439" spans="1:16" ht="12.75">
      <c r="A439" s="25" t="s">
        <v>45</v>
      </c>
      <c s="29" t="s">
        <v>688</v>
      </c>
      <c s="29" t="s">
        <v>689</v>
      </c>
      <c s="25" t="s">
        <v>50</v>
      </c>
      <c s="30" t="s">
        <v>690</v>
      </c>
      <c s="31" t="s">
        <v>170</v>
      </c>
      <c s="32">
        <v>40</v>
      </c>
      <c s="33">
        <v>0</v>
      </c>
      <c s="33">
        <f>ROUND(ROUND(H439,2)*ROUND(G439,3),2)</f>
      </c>
      <c r="O439">
        <f>(I439*21)/100</f>
      </c>
      <c t="s">
        <v>23</v>
      </c>
    </row>
    <row r="440" spans="1:5" ht="38.25">
      <c r="A440" s="34" t="s">
        <v>49</v>
      </c>
      <c r="E440" s="35" t="s">
        <v>691</v>
      </c>
    </row>
    <row r="441" spans="1:5" ht="12.75">
      <c r="A441" s="36" t="s">
        <v>51</v>
      </c>
      <c r="E441" s="37" t="s">
        <v>692</v>
      </c>
    </row>
    <row r="442" spans="1:5" ht="25.5">
      <c r="A442" t="s">
        <v>53</v>
      </c>
      <c r="E442" s="35" t="s">
        <v>670</v>
      </c>
    </row>
    <row r="443" spans="1:16" ht="12.75">
      <c r="A443" s="25" t="s">
        <v>45</v>
      </c>
      <c s="29" t="s">
        <v>693</v>
      </c>
      <c s="29" t="s">
        <v>694</v>
      </c>
      <c s="25" t="s">
        <v>50</v>
      </c>
      <c s="30" t="s">
        <v>695</v>
      </c>
      <c s="31" t="s">
        <v>170</v>
      </c>
      <c s="32">
        <v>4</v>
      </c>
      <c s="33">
        <v>0</v>
      </c>
      <c s="33">
        <f>ROUND(ROUND(H443,2)*ROUND(G443,3),2)</f>
      </c>
      <c r="O443">
        <f>(I443*21)/100</f>
      </c>
      <c t="s">
        <v>23</v>
      </c>
    </row>
    <row r="444" spans="1:5" ht="25.5">
      <c r="A444" s="34" t="s">
        <v>49</v>
      </c>
      <c r="E444" s="35" t="s">
        <v>662</v>
      </c>
    </row>
    <row r="445" spans="1:5" ht="12.75">
      <c r="A445" s="36" t="s">
        <v>51</v>
      </c>
      <c r="E445" s="37" t="s">
        <v>696</v>
      </c>
    </row>
    <row r="446" spans="1:5" ht="25.5">
      <c r="A446" t="s">
        <v>53</v>
      </c>
      <c r="E446" s="35" t="s">
        <v>687</v>
      </c>
    </row>
    <row r="447" spans="1:16" ht="12.75">
      <c r="A447" s="25" t="s">
        <v>45</v>
      </c>
      <c s="29" t="s">
        <v>697</v>
      </c>
      <c s="29" t="s">
        <v>698</v>
      </c>
      <c s="25" t="s">
        <v>50</v>
      </c>
      <c s="30" t="s">
        <v>699</v>
      </c>
      <c s="31" t="s">
        <v>170</v>
      </c>
      <c s="32">
        <v>4</v>
      </c>
      <c s="33">
        <v>0</v>
      </c>
      <c s="33">
        <f>ROUND(ROUND(H447,2)*ROUND(G447,3),2)</f>
      </c>
      <c r="O447">
        <f>(I447*21)/100</f>
      </c>
      <c t="s">
        <v>23</v>
      </c>
    </row>
    <row r="448" spans="1:5" ht="38.25">
      <c r="A448" s="34" t="s">
        <v>49</v>
      </c>
      <c r="E448" s="35" t="s">
        <v>691</v>
      </c>
    </row>
    <row r="449" spans="1:5" ht="12.75">
      <c r="A449" s="36" t="s">
        <v>51</v>
      </c>
      <c r="E449" s="37" t="s">
        <v>696</v>
      </c>
    </row>
    <row r="450" spans="1:5" ht="25.5">
      <c r="A450" t="s">
        <v>53</v>
      </c>
      <c r="E450" s="35" t="s">
        <v>670</v>
      </c>
    </row>
    <row r="451" spans="1:16" ht="25.5">
      <c r="A451" s="25" t="s">
        <v>45</v>
      </c>
      <c s="29" t="s">
        <v>700</v>
      </c>
      <c s="29" t="s">
        <v>701</v>
      </c>
      <c s="25" t="s">
        <v>50</v>
      </c>
      <c s="30" t="s">
        <v>702</v>
      </c>
      <c s="31" t="s">
        <v>149</v>
      </c>
      <c s="32">
        <v>1034.605</v>
      </c>
      <c s="33">
        <v>0</v>
      </c>
      <c s="33">
        <f>ROUND(ROUND(H451,2)*ROUND(G451,3),2)</f>
      </c>
      <c r="O451">
        <f>(I451*21)/100</f>
      </c>
      <c t="s">
        <v>23</v>
      </c>
    </row>
    <row r="452" spans="1:5" ht="12.75">
      <c r="A452" s="34" t="s">
        <v>49</v>
      </c>
      <c r="E452" s="35" t="s">
        <v>703</v>
      </c>
    </row>
    <row r="453" spans="1:5" ht="153">
      <c r="A453" s="36" t="s">
        <v>51</v>
      </c>
      <c r="E453" s="37" t="s">
        <v>704</v>
      </c>
    </row>
    <row r="454" spans="1:5" ht="38.25">
      <c r="A454" t="s">
        <v>53</v>
      </c>
      <c r="E454" s="35" t="s">
        <v>705</v>
      </c>
    </row>
    <row r="455" spans="1:16" ht="25.5">
      <c r="A455" s="25" t="s">
        <v>45</v>
      </c>
      <c s="29" t="s">
        <v>706</v>
      </c>
      <c s="29" t="s">
        <v>707</v>
      </c>
      <c s="25" t="s">
        <v>50</v>
      </c>
      <c s="30" t="s">
        <v>708</v>
      </c>
      <c s="31" t="s">
        <v>149</v>
      </c>
      <c s="32">
        <v>1034.605</v>
      </c>
      <c s="33">
        <v>0</v>
      </c>
      <c s="33">
        <f>ROUND(ROUND(H455,2)*ROUND(G455,3),2)</f>
      </c>
      <c r="O455">
        <f>(I455*21)/100</f>
      </c>
      <c t="s">
        <v>23</v>
      </c>
    </row>
    <row r="456" spans="1:5" ht="12.75">
      <c r="A456" s="34" t="s">
        <v>49</v>
      </c>
      <c r="E456" s="35" t="s">
        <v>703</v>
      </c>
    </row>
    <row r="457" spans="1:5" ht="153">
      <c r="A457" s="36" t="s">
        <v>51</v>
      </c>
      <c r="E457" s="37" t="s">
        <v>704</v>
      </c>
    </row>
    <row r="458" spans="1:5" ht="38.25">
      <c r="A458" t="s">
        <v>53</v>
      </c>
      <c r="E458" s="35" t="s">
        <v>705</v>
      </c>
    </row>
    <row r="459" spans="1:16" ht="12.75">
      <c r="A459" s="25" t="s">
        <v>45</v>
      </c>
      <c s="29" t="s">
        <v>709</v>
      </c>
      <c s="29" t="s">
        <v>710</v>
      </c>
      <c s="25" t="s">
        <v>50</v>
      </c>
      <c s="30" t="s">
        <v>711</v>
      </c>
      <c s="31" t="s">
        <v>170</v>
      </c>
      <c s="32">
        <v>24</v>
      </c>
      <c s="33">
        <v>0</v>
      </c>
      <c s="33">
        <f>ROUND(ROUND(H459,2)*ROUND(G459,3),2)</f>
      </c>
      <c r="O459">
        <f>(I459*21)/100</f>
      </c>
      <c t="s">
        <v>23</v>
      </c>
    </row>
    <row r="460" spans="1:5" ht="25.5">
      <c r="A460" s="34" t="s">
        <v>49</v>
      </c>
      <c r="E460" s="35" t="s">
        <v>712</v>
      </c>
    </row>
    <row r="461" spans="1:5" ht="12.75">
      <c r="A461" s="36" t="s">
        <v>51</v>
      </c>
      <c r="E461" s="37" t="s">
        <v>713</v>
      </c>
    </row>
    <row r="462" spans="1:5" ht="38.25">
      <c r="A462" t="s">
        <v>53</v>
      </c>
      <c r="E462" s="35" t="s">
        <v>714</v>
      </c>
    </row>
    <row r="463" spans="1:16" ht="12.75">
      <c r="A463" s="25" t="s">
        <v>45</v>
      </c>
      <c s="29" t="s">
        <v>715</v>
      </c>
      <c s="29" t="s">
        <v>716</v>
      </c>
      <c s="25" t="s">
        <v>50</v>
      </c>
      <c s="30" t="s">
        <v>717</v>
      </c>
      <c s="31" t="s">
        <v>230</v>
      </c>
      <c s="32">
        <v>668</v>
      </c>
      <c s="33">
        <v>0</v>
      </c>
      <c s="33">
        <f>ROUND(ROUND(H463,2)*ROUND(G463,3),2)</f>
      </c>
      <c r="O463">
        <f>(I463*21)/100</f>
      </c>
      <c t="s">
        <v>23</v>
      </c>
    </row>
    <row r="464" spans="1:5" ht="51">
      <c r="A464" s="34" t="s">
        <v>49</v>
      </c>
      <c r="E464" s="35" t="s">
        <v>718</v>
      </c>
    </row>
    <row r="465" spans="1:5" ht="12.75">
      <c r="A465" s="36" t="s">
        <v>51</v>
      </c>
      <c r="E465" s="37" t="s">
        <v>719</v>
      </c>
    </row>
    <row r="466" spans="1:5" ht="51">
      <c r="A466" t="s">
        <v>53</v>
      </c>
      <c r="E466" s="35" t="s">
        <v>720</v>
      </c>
    </row>
    <row r="467" spans="1:16" ht="12.75">
      <c r="A467" s="25" t="s">
        <v>45</v>
      </c>
      <c s="29" t="s">
        <v>721</v>
      </c>
      <c s="29" t="s">
        <v>722</v>
      </c>
      <c s="25" t="s">
        <v>50</v>
      </c>
      <c s="30" t="s">
        <v>723</v>
      </c>
      <c s="31" t="s">
        <v>230</v>
      </c>
      <c s="32">
        <v>56</v>
      </c>
      <c s="33">
        <v>0</v>
      </c>
      <c s="33">
        <f>ROUND(ROUND(H467,2)*ROUND(G467,3),2)</f>
      </c>
      <c r="O467">
        <f>(I467*21)/100</f>
      </c>
      <c t="s">
        <v>23</v>
      </c>
    </row>
    <row r="468" spans="1:5" ht="38.25">
      <c r="A468" s="34" t="s">
        <v>49</v>
      </c>
      <c r="E468" s="35" t="s">
        <v>724</v>
      </c>
    </row>
    <row r="469" spans="1:5" ht="12.75">
      <c r="A469" s="36" t="s">
        <v>51</v>
      </c>
      <c r="E469" s="37" t="s">
        <v>725</v>
      </c>
    </row>
    <row r="470" spans="1:5" ht="51">
      <c r="A470" t="s">
        <v>53</v>
      </c>
      <c r="E470" s="35" t="s">
        <v>720</v>
      </c>
    </row>
    <row r="471" spans="1:16" ht="12.75">
      <c r="A471" s="25" t="s">
        <v>45</v>
      </c>
      <c s="29" t="s">
        <v>726</v>
      </c>
      <c s="29" t="s">
        <v>727</v>
      </c>
      <c s="25" t="s">
        <v>50</v>
      </c>
      <c s="30" t="s">
        <v>728</v>
      </c>
      <c s="31" t="s">
        <v>230</v>
      </c>
      <c s="32">
        <v>4</v>
      </c>
      <c s="33">
        <v>0</v>
      </c>
      <c s="33">
        <f>ROUND(ROUND(H471,2)*ROUND(G471,3),2)</f>
      </c>
      <c r="O471">
        <f>(I471*21)/100</f>
      </c>
      <c t="s">
        <v>23</v>
      </c>
    </row>
    <row r="472" spans="1:5" ht="25.5">
      <c r="A472" s="34" t="s">
        <v>49</v>
      </c>
      <c r="E472" s="35" t="s">
        <v>729</v>
      </c>
    </row>
    <row r="473" spans="1:5" ht="12.75">
      <c r="A473" s="36" t="s">
        <v>51</v>
      </c>
      <c r="E473" s="37" t="s">
        <v>730</v>
      </c>
    </row>
    <row r="474" spans="1:5" ht="63.75">
      <c r="A474" t="s">
        <v>53</v>
      </c>
      <c r="E474" s="35" t="s">
        <v>731</v>
      </c>
    </row>
    <row r="475" spans="1:16" ht="12.75">
      <c r="A475" s="25" t="s">
        <v>45</v>
      </c>
      <c s="29" t="s">
        <v>732</v>
      </c>
      <c s="29" t="s">
        <v>733</v>
      </c>
      <c s="25" t="s">
        <v>50</v>
      </c>
      <c s="30" t="s">
        <v>734</v>
      </c>
      <c s="31" t="s">
        <v>230</v>
      </c>
      <c s="32">
        <v>57.4</v>
      </c>
      <c s="33">
        <v>0</v>
      </c>
      <c s="33">
        <f>ROUND(ROUND(H475,2)*ROUND(G475,3),2)</f>
      </c>
      <c r="O475">
        <f>(I475*21)/100</f>
      </c>
      <c t="s">
        <v>23</v>
      </c>
    </row>
    <row r="476" spans="1:5" ht="25.5">
      <c r="A476" s="34" t="s">
        <v>49</v>
      </c>
      <c r="E476" s="35" t="s">
        <v>735</v>
      </c>
    </row>
    <row r="477" spans="1:5" ht="89.25">
      <c r="A477" s="36" t="s">
        <v>51</v>
      </c>
      <c r="E477" s="37" t="s">
        <v>736</v>
      </c>
    </row>
    <row r="478" spans="1:5" ht="63.75">
      <c r="A478" t="s">
        <v>53</v>
      </c>
      <c r="E478" s="35" t="s">
        <v>731</v>
      </c>
    </row>
    <row r="479" spans="1:16" ht="12.75">
      <c r="A479" s="25" t="s">
        <v>45</v>
      </c>
      <c s="29" t="s">
        <v>737</v>
      </c>
      <c s="29" t="s">
        <v>738</v>
      </c>
      <c s="25" t="s">
        <v>50</v>
      </c>
      <c s="30" t="s">
        <v>739</v>
      </c>
      <c s="31" t="s">
        <v>230</v>
      </c>
      <c s="32">
        <v>2570.5</v>
      </c>
      <c s="33">
        <v>0</v>
      </c>
      <c s="33">
        <f>ROUND(ROUND(H479,2)*ROUND(G479,3),2)</f>
      </c>
      <c r="O479">
        <f>(I479*21)/100</f>
      </c>
      <c t="s">
        <v>23</v>
      </c>
    </row>
    <row r="480" spans="1:5" ht="38.25">
      <c r="A480" s="34" t="s">
        <v>49</v>
      </c>
      <c r="E480" s="35" t="s">
        <v>740</v>
      </c>
    </row>
    <row r="481" spans="1:5" ht="63.75">
      <c r="A481" s="36" t="s">
        <v>51</v>
      </c>
      <c r="E481" s="37" t="s">
        <v>741</v>
      </c>
    </row>
    <row r="482" spans="1:5" ht="25.5">
      <c r="A482" t="s">
        <v>53</v>
      </c>
      <c r="E482" s="35" t="s">
        <v>742</v>
      </c>
    </row>
    <row r="483" spans="1:16" ht="12.75">
      <c r="A483" s="25" t="s">
        <v>45</v>
      </c>
      <c s="29" t="s">
        <v>743</v>
      </c>
      <c s="29" t="s">
        <v>744</v>
      </c>
      <c s="25" t="s">
        <v>50</v>
      </c>
      <c s="30" t="s">
        <v>745</v>
      </c>
      <c s="31" t="s">
        <v>230</v>
      </c>
      <c s="32">
        <v>1230.5</v>
      </c>
      <c s="33">
        <v>0</v>
      </c>
      <c s="33">
        <f>ROUND(ROUND(H483,2)*ROUND(G483,3),2)</f>
      </c>
      <c r="O483">
        <f>(I483*21)/100</f>
      </c>
      <c t="s">
        <v>23</v>
      </c>
    </row>
    <row r="484" spans="1:5" ht="38.25">
      <c r="A484" s="34" t="s">
        <v>49</v>
      </c>
      <c r="E484" s="35" t="s">
        <v>746</v>
      </c>
    </row>
    <row r="485" spans="1:5" ht="89.25">
      <c r="A485" s="36" t="s">
        <v>51</v>
      </c>
      <c r="E485" s="37" t="s">
        <v>232</v>
      </c>
    </row>
    <row r="486" spans="1:5" ht="38.25">
      <c r="A486" t="s">
        <v>53</v>
      </c>
      <c r="E486" s="35" t="s">
        <v>747</v>
      </c>
    </row>
    <row r="487" spans="1:16" ht="12.75">
      <c r="A487" s="25" t="s">
        <v>45</v>
      </c>
      <c s="29" t="s">
        <v>748</v>
      </c>
      <c s="29" t="s">
        <v>749</v>
      </c>
      <c s="25" t="s">
        <v>50</v>
      </c>
      <c s="30" t="s">
        <v>750</v>
      </c>
      <c s="31" t="s">
        <v>230</v>
      </c>
      <c s="32">
        <v>397</v>
      </c>
      <c s="33">
        <v>0</v>
      </c>
      <c s="33">
        <f>ROUND(ROUND(H487,2)*ROUND(G487,3),2)</f>
      </c>
      <c r="O487">
        <f>(I487*21)/100</f>
      </c>
      <c t="s">
        <v>23</v>
      </c>
    </row>
    <row r="488" spans="1:5" ht="38.25">
      <c r="A488" s="34" t="s">
        <v>49</v>
      </c>
      <c r="E488" s="35" t="s">
        <v>751</v>
      </c>
    </row>
    <row r="489" spans="1:5" ht="12.75">
      <c r="A489" s="36" t="s">
        <v>51</v>
      </c>
      <c r="E489" s="37" t="s">
        <v>752</v>
      </c>
    </row>
    <row r="490" spans="1:5" ht="89.25">
      <c r="A490" t="s">
        <v>53</v>
      </c>
      <c r="E490" s="35" t="s">
        <v>753</v>
      </c>
    </row>
    <row r="491" spans="1:16" ht="12.75">
      <c r="A491" s="25" t="s">
        <v>45</v>
      </c>
      <c s="29" t="s">
        <v>754</v>
      </c>
      <c s="29" t="s">
        <v>755</v>
      </c>
      <c s="25" t="s">
        <v>50</v>
      </c>
      <c s="30" t="s">
        <v>756</v>
      </c>
      <c s="31" t="s">
        <v>149</v>
      </c>
      <c s="32">
        <v>20</v>
      </c>
      <c s="33">
        <v>0</v>
      </c>
      <c s="33">
        <f>ROUND(ROUND(H491,2)*ROUND(G491,3),2)</f>
      </c>
      <c r="O491">
        <f>(I491*21)/100</f>
      </c>
      <c t="s">
        <v>23</v>
      </c>
    </row>
    <row r="492" spans="1:5" ht="25.5">
      <c r="A492" s="34" t="s">
        <v>49</v>
      </c>
      <c r="E492" s="35" t="s">
        <v>757</v>
      </c>
    </row>
    <row r="493" spans="1:5" ht="12.75">
      <c r="A493" s="36" t="s">
        <v>51</v>
      </c>
      <c r="E493" s="37" t="s">
        <v>758</v>
      </c>
    </row>
    <row r="494" spans="1:5" ht="25.5">
      <c r="A494" t="s">
        <v>53</v>
      </c>
      <c r="E494" s="35" t="s">
        <v>759</v>
      </c>
    </row>
    <row r="495" spans="1:16" ht="12.75">
      <c r="A495" s="25" t="s">
        <v>45</v>
      </c>
      <c s="29" t="s">
        <v>760</v>
      </c>
      <c s="29" t="s">
        <v>761</v>
      </c>
      <c s="25" t="s">
        <v>50</v>
      </c>
      <c s="30" t="s">
        <v>762</v>
      </c>
      <c s="31" t="s">
        <v>149</v>
      </c>
      <c s="32">
        <v>152</v>
      </c>
      <c s="33">
        <v>0</v>
      </c>
      <c s="33">
        <f>ROUND(ROUND(H495,2)*ROUND(G495,3),2)</f>
      </c>
      <c r="O495">
        <f>(I495*21)/100</f>
      </c>
      <c t="s">
        <v>23</v>
      </c>
    </row>
    <row r="496" spans="1:5" ht="25.5">
      <c r="A496" s="34" t="s">
        <v>49</v>
      </c>
      <c r="E496" s="35" t="s">
        <v>763</v>
      </c>
    </row>
    <row r="497" spans="1:5" ht="12.75">
      <c r="A497" s="36" t="s">
        <v>51</v>
      </c>
      <c r="E497" s="37" t="s">
        <v>552</v>
      </c>
    </row>
    <row r="498" spans="1:5" ht="25.5">
      <c r="A498" t="s">
        <v>53</v>
      </c>
      <c r="E498" s="35" t="s">
        <v>759</v>
      </c>
    </row>
    <row r="499" spans="1:16" ht="12.75">
      <c r="A499" s="25" t="s">
        <v>45</v>
      </c>
      <c s="29" t="s">
        <v>764</v>
      </c>
      <c s="29" t="s">
        <v>765</v>
      </c>
      <c s="25" t="s">
        <v>50</v>
      </c>
      <c s="30" t="s">
        <v>766</v>
      </c>
      <c s="31" t="s">
        <v>149</v>
      </c>
      <c s="32">
        <v>167</v>
      </c>
      <c s="33">
        <v>0</v>
      </c>
      <c s="33">
        <f>ROUND(ROUND(H499,2)*ROUND(G499,3),2)</f>
      </c>
      <c r="O499">
        <f>(I499*21)/100</f>
      </c>
      <c t="s">
        <v>23</v>
      </c>
    </row>
    <row r="500" spans="1:5" ht="25.5">
      <c r="A500" s="34" t="s">
        <v>49</v>
      </c>
      <c r="E500" s="35" t="s">
        <v>767</v>
      </c>
    </row>
    <row r="501" spans="1:5" ht="12.75">
      <c r="A501" s="36" t="s">
        <v>51</v>
      </c>
      <c r="E501" s="37" t="s">
        <v>768</v>
      </c>
    </row>
    <row r="502" spans="1:5" ht="25.5">
      <c r="A502" t="s">
        <v>53</v>
      </c>
      <c r="E502" s="35" t="s">
        <v>759</v>
      </c>
    </row>
    <row r="503" spans="1:16" ht="12.75">
      <c r="A503" s="25" t="s">
        <v>45</v>
      </c>
      <c s="29" t="s">
        <v>769</v>
      </c>
      <c s="29" t="s">
        <v>770</v>
      </c>
      <c s="25" t="s">
        <v>50</v>
      </c>
      <c s="30" t="s">
        <v>771</v>
      </c>
      <c s="31" t="s">
        <v>212</v>
      </c>
      <c s="32">
        <v>5.6</v>
      </c>
      <c s="33">
        <v>0</v>
      </c>
      <c s="33">
        <f>ROUND(ROUND(H503,2)*ROUND(G503,3),2)</f>
      </c>
      <c r="O503">
        <f>(I503*21)/100</f>
      </c>
      <c t="s">
        <v>23</v>
      </c>
    </row>
    <row r="504" spans="1:5" ht="51">
      <c r="A504" s="34" t="s">
        <v>49</v>
      </c>
      <c r="E504" s="35" t="s">
        <v>772</v>
      </c>
    </row>
    <row r="505" spans="1:5" ht="12.75">
      <c r="A505" s="36" t="s">
        <v>51</v>
      </c>
      <c r="E505" s="37" t="s">
        <v>773</v>
      </c>
    </row>
    <row r="506" spans="1:5" ht="102">
      <c r="A506" t="s">
        <v>53</v>
      </c>
      <c r="E506" s="35" t="s">
        <v>774</v>
      </c>
    </row>
    <row r="507" spans="1:16" ht="12.75">
      <c r="A507" s="25" t="s">
        <v>45</v>
      </c>
      <c s="29" t="s">
        <v>775</v>
      </c>
      <c s="29" t="s">
        <v>776</v>
      </c>
      <c s="25" t="s">
        <v>50</v>
      </c>
      <c s="30" t="s">
        <v>777</v>
      </c>
      <c s="31" t="s">
        <v>212</v>
      </c>
      <c s="32">
        <v>30.06</v>
      </c>
      <c s="33">
        <v>0</v>
      </c>
      <c s="33">
        <f>ROUND(ROUND(H507,2)*ROUND(G507,3),2)</f>
      </c>
      <c r="O507">
        <f>(I507*21)/100</f>
      </c>
      <c t="s">
        <v>23</v>
      </c>
    </row>
    <row r="508" spans="1:5" ht="25.5">
      <c r="A508" s="34" t="s">
        <v>49</v>
      </c>
      <c r="E508" s="35" t="s">
        <v>778</v>
      </c>
    </row>
    <row r="509" spans="1:5" ht="12.75">
      <c r="A509" s="36" t="s">
        <v>51</v>
      </c>
      <c r="E509" s="37" t="s">
        <v>779</v>
      </c>
    </row>
    <row r="510" spans="1:5" ht="102">
      <c r="A510" t="s">
        <v>53</v>
      </c>
      <c r="E510" s="35" t="s">
        <v>774</v>
      </c>
    </row>
    <row r="511" spans="1:16" ht="12.75">
      <c r="A511" s="25" t="s">
        <v>45</v>
      </c>
      <c s="29" t="s">
        <v>780</v>
      </c>
      <c s="29" t="s">
        <v>781</v>
      </c>
      <c s="25" t="s">
        <v>50</v>
      </c>
      <c s="30" t="s">
        <v>782</v>
      </c>
      <c s="31" t="s">
        <v>230</v>
      </c>
      <c s="32">
        <v>30</v>
      </c>
      <c s="33">
        <v>0</v>
      </c>
      <c s="33">
        <f>ROUND(ROUND(H511,2)*ROUND(G511,3),2)</f>
      </c>
      <c r="O511">
        <f>(I511*21)/100</f>
      </c>
      <c t="s">
        <v>23</v>
      </c>
    </row>
    <row r="512" spans="1:5" ht="25.5">
      <c r="A512" s="34" t="s">
        <v>49</v>
      </c>
      <c r="E512" s="35" t="s">
        <v>783</v>
      </c>
    </row>
    <row r="513" spans="1:5" ht="12.75">
      <c r="A513" s="36" t="s">
        <v>51</v>
      </c>
      <c r="E513" s="37" t="s">
        <v>784</v>
      </c>
    </row>
    <row r="514" spans="1:5" ht="114.75">
      <c r="A514" t="s">
        <v>53</v>
      </c>
      <c r="E514" s="35" t="s">
        <v>785</v>
      </c>
    </row>
    <row r="515" spans="1:16" ht="12.75">
      <c r="A515" s="25" t="s">
        <v>45</v>
      </c>
      <c s="29" t="s">
        <v>786</v>
      </c>
      <c s="29" t="s">
        <v>787</v>
      </c>
      <c s="25" t="s">
        <v>50</v>
      </c>
      <c s="30" t="s">
        <v>788</v>
      </c>
      <c s="31" t="s">
        <v>230</v>
      </c>
      <c s="32">
        <v>9</v>
      </c>
      <c s="33">
        <v>0</v>
      </c>
      <c s="33">
        <f>ROUND(ROUND(H515,2)*ROUND(G515,3),2)</f>
      </c>
      <c r="O515">
        <f>(I515*21)/100</f>
      </c>
      <c t="s">
        <v>23</v>
      </c>
    </row>
    <row r="516" spans="1:5" ht="25.5">
      <c r="A516" s="34" t="s">
        <v>49</v>
      </c>
      <c r="E516" s="35" t="s">
        <v>789</v>
      </c>
    </row>
    <row r="517" spans="1:5" ht="12.75">
      <c r="A517" s="36" t="s">
        <v>51</v>
      </c>
      <c r="E517" s="37" t="s">
        <v>790</v>
      </c>
    </row>
    <row r="518" spans="1:5" ht="114.75">
      <c r="A518" t="s">
        <v>53</v>
      </c>
      <c r="E518" s="35" t="s">
        <v>785</v>
      </c>
    </row>
    <row r="519" spans="1:16" ht="12.75">
      <c r="A519" s="25" t="s">
        <v>45</v>
      </c>
      <c s="29" t="s">
        <v>791</v>
      </c>
      <c s="29" t="s">
        <v>792</v>
      </c>
      <c s="25" t="s">
        <v>50</v>
      </c>
      <c s="30" t="s">
        <v>793</v>
      </c>
      <c s="31" t="s">
        <v>170</v>
      </c>
      <c s="32">
        <v>2</v>
      </c>
      <c s="33">
        <v>0</v>
      </c>
      <c s="33">
        <f>ROUND(ROUND(H519,2)*ROUND(G519,3),2)</f>
      </c>
      <c r="O519">
        <f>(I519*21)/100</f>
      </c>
      <c t="s">
        <v>23</v>
      </c>
    </row>
    <row r="520" spans="1:5" ht="25.5">
      <c r="A520" s="34" t="s">
        <v>49</v>
      </c>
      <c r="E520" s="35" t="s">
        <v>794</v>
      </c>
    </row>
    <row r="521" spans="1:5" ht="12.75">
      <c r="A521" s="36" t="s">
        <v>51</v>
      </c>
      <c r="E521" s="37" t="s">
        <v>270</v>
      </c>
    </row>
    <row r="522" spans="1:5" ht="89.25">
      <c r="A522" t="s">
        <v>53</v>
      </c>
      <c r="E522" s="35" t="s">
        <v>795</v>
      </c>
    </row>
    <row r="523" spans="1:16" ht="12.75">
      <c r="A523" s="25" t="s">
        <v>45</v>
      </c>
      <c s="29" t="s">
        <v>796</v>
      </c>
      <c s="29" t="s">
        <v>797</v>
      </c>
      <c s="25" t="s">
        <v>50</v>
      </c>
      <c s="30" t="s">
        <v>798</v>
      </c>
      <c s="31" t="s">
        <v>170</v>
      </c>
      <c s="32">
        <v>2</v>
      </c>
      <c s="33">
        <v>0</v>
      </c>
      <c s="33">
        <f>ROUND(ROUND(H523,2)*ROUND(G523,3),2)</f>
      </c>
      <c r="O523">
        <f>(I523*21)/100</f>
      </c>
      <c t="s">
        <v>23</v>
      </c>
    </row>
    <row r="524" spans="1:5" ht="25.5">
      <c r="A524" s="34" t="s">
        <v>49</v>
      </c>
      <c r="E524" s="35" t="s">
        <v>799</v>
      </c>
    </row>
    <row r="525" spans="1:5" ht="12.75">
      <c r="A525" s="36" t="s">
        <v>51</v>
      </c>
      <c r="E525" s="37" t="s">
        <v>270</v>
      </c>
    </row>
    <row r="526" spans="1:5" ht="89.25">
      <c r="A526" t="s">
        <v>53</v>
      </c>
      <c r="E526" s="35" t="s">
        <v>795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0+O9+O22+O63+O80+O113</f>
      </c>
      <c t="s">
        <v>22</v>
      </c>
    </row>
    <row r="3" spans="1:16" ht="15" customHeight="1">
      <c r="A3" t="s">
        <v>12</v>
      </c>
      <c s="12" t="s">
        <v>14</v>
      </c>
      <c s="13" t="s">
        <v>15</v>
      </c>
      <c s="1"/>
      <c s="14" t="s">
        <v>16</v>
      </c>
      <c s="1"/>
      <c s="9"/>
      <c s="8" t="s">
        <v>800</v>
      </c>
      <c s="38">
        <f>0+I9+I22+I63+I80+I113</f>
      </c>
      <c r="O3" t="s">
        <v>19</v>
      </c>
      <c t="s">
        <v>23</v>
      </c>
    </row>
    <row r="4" spans="1:16" ht="15" customHeight="1">
      <c r="A4" t="s">
        <v>17</v>
      </c>
      <c s="12" t="s">
        <v>121</v>
      </c>
      <c s="13" t="s">
        <v>122</v>
      </c>
      <c s="1"/>
      <c s="14" t="s">
        <v>123</v>
      </c>
      <c s="1"/>
      <c s="1"/>
      <c s="11"/>
      <c s="11"/>
      <c r="O4" t="s">
        <v>20</v>
      </c>
      <c t="s">
        <v>23</v>
      </c>
    </row>
    <row r="5" spans="1:16" ht="12.75" customHeight="1">
      <c r="A5" t="s">
        <v>124</v>
      </c>
      <c s="16" t="s">
        <v>18</v>
      </c>
      <c s="17" t="s">
        <v>800</v>
      </c>
      <c s="6"/>
      <c s="18" t="s">
        <v>801</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f>
      </c>
      <c>
        <f>0+O10+O14+O18</f>
      </c>
    </row>
    <row r="10" spans="1:16" ht="12.75">
      <c r="A10" s="25" t="s">
        <v>45</v>
      </c>
      <c s="29" t="s">
        <v>29</v>
      </c>
      <c s="29" t="s">
        <v>127</v>
      </c>
      <c s="25" t="s">
        <v>50</v>
      </c>
      <c s="30" t="s">
        <v>128</v>
      </c>
      <c s="31" t="s">
        <v>129</v>
      </c>
      <c s="32">
        <v>140.999</v>
      </c>
      <c s="33">
        <v>0</v>
      </c>
      <c s="33">
        <f>ROUND(ROUND(H10,2)*ROUND(G10,3),2)</f>
      </c>
      <c r="O10">
        <f>(I10*21)/100</f>
      </c>
      <c t="s">
        <v>23</v>
      </c>
    </row>
    <row r="11" spans="1:5" ht="25.5">
      <c r="A11" s="34" t="s">
        <v>49</v>
      </c>
      <c r="E11" s="35" t="s">
        <v>802</v>
      </c>
    </row>
    <row r="12" spans="1:5" ht="38.25">
      <c r="A12" s="36" t="s">
        <v>51</v>
      </c>
      <c r="E12" s="37" t="s">
        <v>803</v>
      </c>
    </row>
    <row r="13" spans="1:5" ht="25.5">
      <c r="A13" t="s">
        <v>53</v>
      </c>
      <c r="E13" s="35" t="s">
        <v>132</v>
      </c>
    </row>
    <row r="14" spans="1:16" ht="12.75">
      <c r="A14" s="25" t="s">
        <v>45</v>
      </c>
      <c s="29" t="s">
        <v>23</v>
      </c>
      <c s="29" t="s">
        <v>69</v>
      </c>
      <c s="25" t="s">
        <v>112</v>
      </c>
      <c s="30" t="s">
        <v>71</v>
      </c>
      <c s="31" t="s">
        <v>48</v>
      </c>
      <c s="32">
        <v>1</v>
      </c>
      <c s="33">
        <v>0</v>
      </c>
      <c s="33">
        <f>ROUND(ROUND(H14,2)*ROUND(G14,3),2)</f>
      </c>
      <c r="O14">
        <f>(I14*21)/100</f>
      </c>
      <c t="s">
        <v>23</v>
      </c>
    </row>
    <row r="15" spans="1:5" ht="12.75">
      <c r="A15" s="34" t="s">
        <v>49</v>
      </c>
      <c r="E15" s="35" t="s">
        <v>804</v>
      </c>
    </row>
    <row r="16" spans="1:5" ht="12.75">
      <c r="A16" s="36" t="s">
        <v>51</v>
      </c>
      <c r="E16" s="37" t="s">
        <v>64</v>
      </c>
    </row>
    <row r="17" spans="1:5" ht="12.75">
      <c r="A17" t="s">
        <v>53</v>
      </c>
      <c r="E17" s="35" t="s">
        <v>65</v>
      </c>
    </row>
    <row r="18" spans="1:16" ht="12.75">
      <c r="A18" s="25" t="s">
        <v>45</v>
      </c>
      <c s="29" t="s">
        <v>22</v>
      </c>
      <c s="29" t="s">
        <v>102</v>
      </c>
      <c s="25" t="s">
        <v>112</v>
      </c>
      <c s="30" t="s">
        <v>103</v>
      </c>
      <c s="31" t="s">
        <v>48</v>
      </c>
      <c s="32">
        <v>1</v>
      </c>
      <c s="33">
        <v>0</v>
      </c>
      <c s="33">
        <f>ROUND(ROUND(H18,2)*ROUND(G18,3),2)</f>
      </c>
      <c r="O18">
        <f>(I18*21)/100</f>
      </c>
      <c t="s">
        <v>23</v>
      </c>
    </row>
    <row r="19" spans="1:5" ht="12.75">
      <c r="A19" s="34" t="s">
        <v>49</v>
      </c>
      <c r="E19" s="35" t="s">
        <v>805</v>
      </c>
    </row>
    <row r="20" spans="1:5" ht="12.75">
      <c r="A20" s="36" t="s">
        <v>51</v>
      </c>
      <c r="E20" s="37" t="s">
        <v>64</v>
      </c>
    </row>
    <row r="21" spans="1:5" ht="12.75">
      <c r="A21" t="s">
        <v>53</v>
      </c>
      <c r="E21" s="35" t="s">
        <v>65</v>
      </c>
    </row>
    <row r="22" spans="1:18" ht="12.75" customHeight="1">
      <c r="A22" s="6" t="s">
        <v>43</v>
      </c>
      <c s="6"/>
      <c s="42" t="s">
        <v>29</v>
      </c>
      <c s="6"/>
      <c s="27" t="s">
        <v>146</v>
      </c>
      <c s="6"/>
      <c s="6"/>
      <c s="6"/>
      <c s="43">
        <f>0+Q22</f>
      </c>
      <c r="O22">
        <f>0+R22</f>
      </c>
      <c r="Q22">
        <f>0+I23+I27+I31+I35+I39+I43+I47+I51+I55+I59</f>
      </c>
      <c>
        <f>0+O23+O27+O31+O35+O39+O43+O47+O51+O55+O59</f>
      </c>
    </row>
    <row r="23" spans="1:16" ht="25.5">
      <c r="A23" s="25" t="s">
        <v>45</v>
      </c>
      <c s="29" t="s">
        <v>33</v>
      </c>
      <c s="29" t="s">
        <v>210</v>
      </c>
      <c s="25" t="s">
        <v>50</v>
      </c>
      <c s="30" t="s">
        <v>211</v>
      </c>
      <c s="31" t="s">
        <v>212</v>
      </c>
      <c s="32">
        <v>33.25</v>
      </c>
      <c s="33">
        <v>0</v>
      </c>
      <c s="33">
        <f>ROUND(ROUND(H23,2)*ROUND(G23,3),2)</f>
      </c>
      <c r="O23">
        <f>(I23*21)/100</f>
      </c>
      <c t="s">
        <v>23</v>
      </c>
    </row>
    <row r="24" spans="1:5" ht="76.5">
      <c r="A24" s="34" t="s">
        <v>49</v>
      </c>
      <c r="E24" s="35" t="s">
        <v>806</v>
      </c>
    </row>
    <row r="25" spans="1:5" ht="12.75">
      <c r="A25" s="36" t="s">
        <v>51</v>
      </c>
      <c r="E25" s="37" t="s">
        <v>807</v>
      </c>
    </row>
    <row r="26" spans="1:5" ht="63.75">
      <c r="A26" t="s">
        <v>53</v>
      </c>
      <c r="E26" s="35" t="s">
        <v>215</v>
      </c>
    </row>
    <row r="27" spans="1:16" ht="12.75">
      <c r="A27" s="25" t="s">
        <v>45</v>
      </c>
      <c s="29" t="s">
        <v>35</v>
      </c>
      <c s="29" t="s">
        <v>241</v>
      </c>
      <c s="25" t="s">
        <v>50</v>
      </c>
      <c s="30" t="s">
        <v>242</v>
      </c>
      <c s="31" t="s">
        <v>212</v>
      </c>
      <c s="32">
        <v>40.96</v>
      </c>
      <c s="33">
        <v>0</v>
      </c>
      <c s="33">
        <f>ROUND(ROUND(H27,2)*ROUND(G27,3),2)</f>
      </c>
      <c r="O27">
        <f>(I27*21)/100</f>
      </c>
      <c t="s">
        <v>23</v>
      </c>
    </row>
    <row r="28" spans="1:5" ht="38.25">
      <c r="A28" s="34" t="s">
        <v>49</v>
      </c>
      <c r="E28" s="35" t="s">
        <v>808</v>
      </c>
    </row>
    <row r="29" spans="1:5" ht="25.5">
      <c r="A29" s="36" t="s">
        <v>51</v>
      </c>
      <c r="E29" s="37" t="s">
        <v>809</v>
      </c>
    </row>
    <row r="30" spans="1:5" ht="369.75">
      <c r="A30" t="s">
        <v>53</v>
      </c>
      <c r="E30" s="35" t="s">
        <v>245</v>
      </c>
    </row>
    <row r="31" spans="1:16" ht="12.75">
      <c r="A31" s="25" t="s">
        <v>45</v>
      </c>
      <c s="29" t="s">
        <v>37</v>
      </c>
      <c s="29" t="s">
        <v>247</v>
      </c>
      <c s="25" t="s">
        <v>248</v>
      </c>
      <c s="30" t="s">
        <v>249</v>
      </c>
      <c s="31" t="s">
        <v>212</v>
      </c>
      <c s="32">
        <v>81.9</v>
      </c>
      <c s="33">
        <v>0</v>
      </c>
      <c s="33">
        <f>ROUND(ROUND(H31,2)*ROUND(G31,3),2)</f>
      </c>
      <c r="O31">
        <f>(I31*21)/100</f>
      </c>
      <c t="s">
        <v>23</v>
      </c>
    </row>
    <row r="32" spans="1:5" ht="25.5">
      <c r="A32" s="34" t="s">
        <v>49</v>
      </c>
      <c r="E32" s="35" t="s">
        <v>810</v>
      </c>
    </row>
    <row r="33" spans="1:5" ht="25.5">
      <c r="A33" s="36" t="s">
        <v>51</v>
      </c>
      <c r="E33" s="37" t="s">
        <v>811</v>
      </c>
    </row>
    <row r="34" spans="1:5" ht="306">
      <c r="A34" t="s">
        <v>53</v>
      </c>
      <c r="E34" s="35" t="s">
        <v>252</v>
      </c>
    </row>
    <row r="35" spans="1:16" ht="12.75">
      <c r="A35" s="25" t="s">
        <v>45</v>
      </c>
      <c s="29" t="s">
        <v>73</v>
      </c>
      <c s="29" t="s">
        <v>247</v>
      </c>
      <c s="25" t="s">
        <v>254</v>
      </c>
      <c s="30" t="s">
        <v>249</v>
      </c>
      <c s="31" t="s">
        <v>212</v>
      </c>
      <c s="32">
        <v>22.95</v>
      </c>
      <c s="33">
        <v>0</v>
      </c>
      <c s="33">
        <f>ROUND(ROUND(H35,2)*ROUND(G35,3),2)</f>
      </c>
      <c r="O35">
        <f>(I35*21)/100</f>
      </c>
      <c t="s">
        <v>23</v>
      </c>
    </row>
    <row r="36" spans="1:5" ht="25.5">
      <c r="A36" s="34" t="s">
        <v>49</v>
      </c>
      <c r="E36" s="35" t="s">
        <v>812</v>
      </c>
    </row>
    <row r="37" spans="1:5" ht="25.5">
      <c r="A37" s="36" t="s">
        <v>51</v>
      </c>
      <c r="E37" s="37" t="s">
        <v>813</v>
      </c>
    </row>
    <row r="38" spans="1:5" ht="306">
      <c r="A38" t="s">
        <v>53</v>
      </c>
      <c r="E38" s="35" t="s">
        <v>252</v>
      </c>
    </row>
    <row r="39" spans="1:16" ht="12.75">
      <c r="A39" s="25" t="s">
        <v>45</v>
      </c>
      <c s="29" t="s">
        <v>76</v>
      </c>
      <c s="29" t="s">
        <v>305</v>
      </c>
      <c s="25" t="s">
        <v>50</v>
      </c>
      <c s="30" t="s">
        <v>306</v>
      </c>
      <c s="31" t="s">
        <v>212</v>
      </c>
      <c s="32">
        <v>81.9</v>
      </c>
      <c s="33">
        <v>0</v>
      </c>
      <c s="33">
        <f>ROUND(ROUND(H39,2)*ROUND(G39,3),2)</f>
      </c>
      <c r="O39">
        <f>(I39*21)/100</f>
      </c>
      <c t="s">
        <v>23</v>
      </c>
    </row>
    <row r="40" spans="1:5" ht="38.25">
      <c r="A40" s="34" t="s">
        <v>49</v>
      </c>
      <c r="E40" s="35" t="s">
        <v>814</v>
      </c>
    </row>
    <row r="41" spans="1:5" ht="25.5">
      <c r="A41" s="36" t="s">
        <v>51</v>
      </c>
      <c r="E41" s="37" t="s">
        <v>811</v>
      </c>
    </row>
    <row r="42" spans="1:5" ht="242.25">
      <c r="A42" t="s">
        <v>53</v>
      </c>
      <c r="E42" s="35" t="s">
        <v>309</v>
      </c>
    </row>
    <row r="43" spans="1:16" ht="12.75">
      <c r="A43" s="25" t="s">
        <v>45</v>
      </c>
      <c s="29" t="s">
        <v>40</v>
      </c>
      <c s="29" t="s">
        <v>317</v>
      </c>
      <c s="25" t="s">
        <v>50</v>
      </c>
      <c s="30" t="s">
        <v>318</v>
      </c>
      <c s="31" t="s">
        <v>212</v>
      </c>
      <c s="32">
        <v>9.31</v>
      </c>
      <c s="33">
        <v>0</v>
      </c>
      <c s="33">
        <f>ROUND(ROUND(H43,2)*ROUND(G43,3),2)</f>
      </c>
      <c r="O43">
        <f>(I43*21)/100</f>
      </c>
      <c t="s">
        <v>23</v>
      </c>
    </row>
    <row r="44" spans="1:5" ht="51">
      <c r="A44" s="34" t="s">
        <v>49</v>
      </c>
      <c r="E44" s="35" t="s">
        <v>815</v>
      </c>
    </row>
    <row r="45" spans="1:5" ht="12.75">
      <c r="A45" s="36" t="s">
        <v>51</v>
      </c>
      <c r="E45" s="37" t="s">
        <v>816</v>
      </c>
    </row>
    <row r="46" spans="1:5" ht="293.25">
      <c r="A46" t="s">
        <v>53</v>
      </c>
      <c r="E46" s="35" t="s">
        <v>321</v>
      </c>
    </row>
    <row r="47" spans="1:16" ht="12.75">
      <c r="A47" s="25" t="s">
        <v>45</v>
      </c>
      <c s="29" t="s">
        <v>42</v>
      </c>
      <c s="29" t="s">
        <v>329</v>
      </c>
      <c s="25" t="s">
        <v>50</v>
      </c>
      <c s="30" t="s">
        <v>330</v>
      </c>
      <c s="31" t="s">
        <v>149</v>
      </c>
      <c s="32">
        <v>253.2</v>
      </c>
      <c s="33">
        <v>0</v>
      </c>
      <c s="33">
        <f>ROUND(ROUND(H47,2)*ROUND(G47,3),2)</f>
      </c>
      <c r="O47">
        <f>(I47*21)/100</f>
      </c>
      <c t="s">
        <v>23</v>
      </c>
    </row>
    <row r="48" spans="1:5" ht="25.5">
      <c r="A48" s="34" t="s">
        <v>49</v>
      </c>
      <c r="E48" s="35" t="s">
        <v>817</v>
      </c>
    </row>
    <row r="49" spans="1:5" ht="12.75">
      <c r="A49" s="36" t="s">
        <v>51</v>
      </c>
      <c r="E49" s="37" t="s">
        <v>818</v>
      </c>
    </row>
    <row r="50" spans="1:5" ht="25.5">
      <c r="A50" t="s">
        <v>53</v>
      </c>
      <c r="E50" s="35" t="s">
        <v>333</v>
      </c>
    </row>
    <row r="51" spans="1:16" ht="12.75">
      <c r="A51" s="25" t="s">
        <v>45</v>
      </c>
      <c s="29" t="s">
        <v>85</v>
      </c>
      <c s="29" t="s">
        <v>335</v>
      </c>
      <c s="25" t="s">
        <v>50</v>
      </c>
      <c s="30" t="s">
        <v>336</v>
      </c>
      <c s="31" t="s">
        <v>149</v>
      </c>
      <c s="32">
        <v>153</v>
      </c>
      <c s="33">
        <v>0</v>
      </c>
      <c s="33">
        <f>ROUND(ROUND(H51,2)*ROUND(G51,3),2)</f>
      </c>
      <c r="O51">
        <f>(I51*21)/100</f>
      </c>
      <c t="s">
        <v>23</v>
      </c>
    </row>
    <row r="52" spans="1:5" ht="38.25">
      <c r="A52" s="34" t="s">
        <v>49</v>
      </c>
      <c r="E52" s="35" t="s">
        <v>819</v>
      </c>
    </row>
    <row r="53" spans="1:5" ht="12.75">
      <c r="A53" s="36" t="s">
        <v>51</v>
      </c>
      <c r="E53" s="37" t="s">
        <v>820</v>
      </c>
    </row>
    <row r="54" spans="1:5" ht="38.25">
      <c r="A54" t="s">
        <v>53</v>
      </c>
      <c r="E54" s="35" t="s">
        <v>339</v>
      </c>
    </row>
    <row r="55" spans="1:16" ht="12.75">
      <c r="A55" s="25" t="s">
        <v>45</v>
      </c>
      <c s="29" t="s">
        <v>90</v>
      </c>
      <c s="29" t="s">
        <v>346</v>
      </c>
      <c s="25" t="s">
        <v>50</v>
      </c>
      <c s="30" t="s">
        <v>347</v>
      </c>
      <c s="31" t="s">
        <v>149</v>
      </c>
      <c s="32">
        <v>153</v>
      </c>
      <c s="33">
        <v>0</v>
      </c>
      <c s="33">
        <f>ROUND(ROUND(H55,2)*ROUND(G55,3),2)</f>
      </c>
      <c r="O55">
        <f>(I55*21)/100</f>
      </c>
      <c t="s">
        <v>23</v>
      </c>
    </row>
    <row r="56" spans="1:5" ht="12.75">
      <c r="A56" s="34" t="s">
        <v>49</v>
      </c>
      <c r="E56" s="35" t="s">
        <v>50</v>
      </c>
    </row>
    <row r="57" spans="1:5" ht="12.75">
      <c r="A57" s="36" t="s">
        <v>51</v>
      </c>
      <c r="E57" s="37" t="s">
        <v>821</v>
      </c>
    </row>
    <row r="58" spans="1:5" ht="25.5">
      <c r="A58" t="s">
        <v>53</v>
      </c>
      <c r="E58" s="35" t="s">
        <v>349</v>
      </c>
    </row>
    <row r="59" spans="1:16" ht="12.75">
      <c r="A59" s="25" t="s">
        <v>45</v>
      </c>
      <c s="29" t="s">
        <v>95</v>
      </c>
      <c s="29" t="s">
        <v>356</v>
      </c>
      <c s="25" t="s">
        <v>50</v>
      </c>
      <c s="30" t="s">
        <v>357</v>
      </c>
      <c s="31" t="s">
        <v>149</v>
      </c>
      <c s="32">
        <v>153</v>
      </c>
      <c s="33">
        <v>0</v>
      </c>
      <c s="33">
        <f>ROUND(ROUND(H59,2)*ROUND(G59,3),2)</f>
      </c>
      <c r="O59">
        <f>(I59*21)/100</f>
      </c>
      <c t="s">
        <v>23</v>
      </c>
    </row>
    <row r="60" spans="1:5" ht="12.75">
      <c r="A60" s="34" t="s">
        <v>49</v>
      </c>
      <c r="E60" s="35" t="s">
        <v>50</v>
      </c>
    </row>
    <row r="61" spans="1:5" ht="25.5">
      <c r="A61" s="36" t="s">
        <v>51</v>
      </c>
      <c r="E61" s="37" t="s">
        <v>822</v>
      </c>
    </row>
    <row r="62" spans="1:5" ht="38.25">
      <c r="A62" t="s">
        <v>53</v>
      </c>
      <c r="E62" s="35" t="s">
        <v>359</v>
      </c>
    </row>
    <row r="63" spans="1:18" ht="12.75" customHeight="1">
      <c r="A63" s="6" t="s">
        <v>43</v>
      </c>
      <c s="6"/>
      <c s="42" t="s">
        <v>35</v>
      </c>
      <c s="6"/>
      <c s="27" t="s">
        <v>461</v>
      </c>
      <c s="6"/>
      <c s="6"/>
      <c s="6"/>
      <c s="43">
        <f>0+Q63</f>
      </c>
      <c r="O63">
        <f>0+R63</f>
      </c>
      <c r="Q63">
        <f>0+I64+I68+I72+I76</f>
      </c>
      <c>
        <f>0+O64+O68+O72+O76</f>
      </c>
    </row>
    <row r="64" spans="1:16" ht="12.75">
      <c r="A64" s="25" t="s">
        <v>45</v>
      </c>
      <c s="29" t="s">
        <v>101</v>
      </c>
      <c s="29" t="s">
        <v>463</v>
      </c>
      <c s="25" t="s">
        <v>50</v>
      </c>
      <c s="30" t="s">
        <v>464</v>
      </c>
      <c s="31" t="s">
        <v>149</v>
      </c>
      <c s="32">
        <v>211</v>
      </c>
      <c s="33">
        <v>0</v>
      </c>
      <c s="33">
        <f>ROUND(ROUND(H64,2)*ROUND(G64,3),2)</f>
      </c>
      <c r="O64">
        <f>(I64*21)/100</f>
      </c>
      <c t="s">
        <v>23</v>
      </c>
    </row>
    <row r="65" spans="1:5" ht="25.5">
      <c r="A65" s="34" t="s">
        <v>49</v>
      </c>
      <c r="E65" s="35" t="s">
        <v>823</v>
      </c>
    </row>
    <row r="66" spans="1:5" ht="12.75">
      <c r="A66" s="36" t="s">
        <v>51</v>
      </c>
      <c r="E66" s="37" t="s">
        <v>824</v>
      </c>
    </row>
    <row r="67" spans="1:5" ht="51">
      <c r="A67" t="s">
        <v>53</v>
      </c>
      <c r="E67" s="35" t="s">
        <v>467</v>
      </c>
    </row>
    <row r="68" spans="1:16" ht="12.75">
      <c r="A68" s="25" t="s">
        <v>45</v>
      </c>
      <c s="29" t="s">
        <v>105</v>
      </c>
      <c s="29" t="s">
        <v>529</v>
      </c>
      <c s="25" t="s">
        <v>50</v>
      </c>
      <c s="30" t="s">
        <v>530</v>
      </c>
      <c s="31" t="s">
        <v>149</v>
      </c>
      <c s="32">
        <v>182.6</v>
      </c>
      <c s="33">
        <v>0</v>
      </c>
      <c s="33">
        <f>ROUND(ROUND(H68,2)*ROUND(G68,3),2)</f>
      </c>
      <c r="O68">
        <f>(I68*21)/100</f>
      </c>
      <c t="s">
        <v>23</v>
      </c>
    </row>
    <row r="69" spans="1:5" ht="25.5">
      <c r="A69" s="34" t="s">
        <v>49</v>
      </c>
      <c r="E69" s="35" t="s">
        <v>825</v>
      </c>
    </row>
    <row r="70" spans="1:5" ht="25.5">
      <c r="A70" s="36" t="s">
        <v>51</v>
      </c>
      <c r="E70" s="37" t="s">
        <v>826</v>
      </c>
    </row>
    <row r="71" spans="1:5" ht="153">
      <c r="A71" t="s">
        <v>53</v>
      </c>
      <c r="E71" s="35" t="s">
        <v>527</v>
      </c>
    </row>
    <row r="72" spans="1:16" ht="12.75">
      <c r="A72" s="25" t="s">
        <v>45</v>
      </c>
      <c s="29" t="s">
        <v>110</v>
      </c>
      <c s="29" t="s">
        <v>827</v>
      </c>
      <c s="25" t="s">
        <v>50</v>
      </c>
      <c s="30" t="s">
        <v>828</v>
      </c>
      <c s="31" t="s">
        <v>149</v>
      </c>
      <c s="32">
        <v>14.4</v>
      </c>
      <c s="33">
        <v>0</v>
      </c>
      <c s="33">
        <f>ROUND(ROUND(H72,2)*ROUND(G72,3),2)</f>
      </c>
      <c r="O72">
        <f>(I72*21)/100</f>
      </c>
      <c t="s">
        <v>23</v>
      </c>
    </row>
    <row r="73" spans="1:5" ht="38.25">
      <c r="A73" s="34" t="s">
        <v>49</v>
      </c>
      <c r="E73" s="35" t="s">
        <v>829</v>
      </c>
    </row>
    <row r="74" spans="1:5" ht="12.75">
      <c r="A74" s="36" t="s">
        <v>51</v>
      </c>
      <c r="E74" s="37" t="s">
        <v>830</v>
      </c>
    </row>
    <row r="75" spans="1:5" ht="153">
      <c r="A75" t="s">
        <v>53</v>
      </c>
      <c r="E75" s="35" t="s">
        <v>527</v>
      </c>
    </row>
    <row r="76" spans="1:16" ht="25.5">
      <c r="A76" s="25" t="s">
        <v>45</v>
      </c>
      <c s="29" t="s">
        <v>116</v>
      </c>
      <c s="29" t="s">
        <v>534</v>
      </c>
      <c s="25" t="s">
        <v>50</v>
      </c>
      <c s="30" t="s">
        <v>535</v>
      </c>
      <c s="31" t="s">
        <v>149</v>
      </c>
      <c s="32">
        <v>14</v>
      </c>
      <c s="33">
        <v>0</v>
      </c>
      <c s="33">
        <f>ROUND(ROUND(H76,2)*ROUND(G76,3),2)</f>
      </c>
      <c r="O76">
        <f>(I76*21)/100</f>
      </c>
      <c t="s">
        <v>23</v>
      </c>
    </row>
    <row r="77" spans="1:5" ht="38.25">
      <c r="A77" s="34" t="s">
        <v>49</v>
      </c>
      <c r="E77" s="35" t="s">
        <v>831</v>
      </c>
    </row>
    <row r="78" spans="1:5" ht="25.5">
      <c r="A78" s="36" t="s">
        <v>51</v>
      </c>
      <c r="E78" s="37" t="s">
        <v>832</v>
      </c>
    </row>
    <row r="79" spans="1:5" ht="153">
      <c r="A79" t="s">
        <v>53</v>
      </c>
      <c r="E79" s="35" t="s">
        <v>527</v>
      </c>
    </row>
    <row r="80" spans="1:18" ht="12.75" customHeight="1">
      <c r="A80" s="6" t="s">
        <v>43</v>
      </c>
      <c s="6"/>
      <c s="42" t="s">
        <v>73</v>
      </c>
      <c s="6"/>
      <c s="27" t="s">
        <v>554</v>
      </c>
      <c s="6"/>
      <c s="6"/>
      <c s="6"/>
      <c s="43">
        <f>0+Q80</f>
      </c>
      <c r="O80">
        <f>0+R80</f>
      </c>
      <c r="Q80">
        <f>0+I81+I85+I89+I93+I97+I101+I105+I109</f>
      </c>
      <c>
        <f>0+O81+O85+O89+O93+O97+O101+O105+O109</f>
      </c>
    </row>
    <row r="81" spans="1:16" ht="12.75">
      <c r="A81" s="25" t="s">
        <v>45</v>
      </c>
      <c s="29" t="s">
        <v>201</v>
      </c>
      <c s="29" t="s">
        <v>833</v>
      </c>
      <c s="25" t="s">
        <v>112</v>
      </c>
      <c s="30" t="s">
        <v>834</v>
      </c>
      <c s="31" t="s">
        <v>230</v>
      </c>
      <c s="32">
        <v>76</v>
      </c>
      <c s="33">
        <v>0</v>
      </c>
      <c s="33">
        <f>ROUND(ROUND(H81,2)*ROUND(G81,3),2)</f>
      </c>
      <c r="O81">
        <f>(I81*21)/100</f>
      </c>
      <c t="s">
        <v>23</v>
      </c>
    </row>
    <row r="82" spans="1:5" ht="25.5">
      <c r="A82" s="34" t="s">
        <v>49</v>
      </c>
      <c r="E82" s="35" t="s">
        <v>835</v>
      </c>
    </row>
    <row r="83" spans="1:5" ht="12.75">
      <c r="A83" s="36" t="s">
        <v>51</v>
      </c>
      <c r="E83" s="37" t="s">
        <v>836</v>
      </c>
    </row>
    <row r="84" spans="1:5" ht="12.75">
      <c r="A84" t="s">
        <v>53</v>
      </c>
      <c r="E84" s="35" t="s">
        <v>50</v>
      </c>
    </row>
    <row r="85" spans="1:16" ht="12.75">
      <c r="A85" s="25" t="s">
        <v>45</v>
      </c>
      <c s="29" t="s">
        <v>205</v>
      </c>
      <c s="29" t="s">
        <v>837</v>
      </c>
      <c s="25" t="s">
        <v>112</v>
      </c>
      <c s="30" t="s">
        <v>838</v>
      </c>
      <c s="31" t="s">
        <v>114</v>
      </c>
      <c s="32">
        <v>2</v>
      </c>
      <c s="33">
        <v>0</v>
      </c>
      <c s="33">
        <f>ROUND(ROUND(H85,2)*ROUND(G85,3),2)</f>
      </c>
      <c r="O85">
        <f>(I85*21)/100</f>
      </c>
      <c t="s">
        <v>23</v>
      </c>
    </row>
    <row r="86" spans="1:5" ht="12.75">
      <c r="A86" s="34" t="s">
        <v>49</v>
      </c>
      <c r="E86" s="35" t="s">
        <v>839</v>
      </c>
    </row>
    <row r="87" spans="1:5" ht="12.75">
      <c r="A87" s="36" t="s">
        <v>51</v>
      </c>
      <c r="E87" s="37" t="s">
        <v>270</v>
      </c>
    </row>
    <row r="88" spans="1:5" ht="12.75">
      <c r="A88" t="s">
        <v>53</v>
      </c>
      <c r="E88" s="35" t="s">
        <v>50</v>
      </c>
    </row>
    <row r="89" spans="1:16" ht="12.75">
      <c r="A89" s="25" t="s">
        <v>45</v>
      </c>
      <c s="29" t="s">
        <v>209</v>
      </c>
      <c s="29" t="s">
        <v>840</v>
      </c>
      <c s="25" t="s">
        <v>112</v>
      </c>
      <c s="30" t="s">
        <v>841</v>
      </c>
      <c s="31" t="s">
        <v>230</v>
      </c>
      <c s="32">
        <v>76</v>
      </c>
      <c s="33">
        <v>0</v>
      </c>
      <c s="33">
        <f>ROUND(ROUND(H89,2)*ROUND(G89,3),2)</f>
      </c>
      <c r="O89">
        <f>(I89*21)/100</f>
      </c>
      <c t="s">
        <v>23</v>
      </c>
    </row>
    <row r="90" spans="1:5" ht="25.5">
      <c r="A90" s="34" t="s">
        <v>49</v>
      </c>
      <c r="E90" s="35" t="s">
        <v>842</v>
      </c>
    </row>
    <row r="91" spans="1:5" ht="12.75">
      <c r="A91" s="36" t="s">
        <v>51</v>
      </c>
      <c r="E91" s="37" t="s">
        <v>836</v>
      </c>
    </row>
    <row r="92" spans="1:5" ht="12.75">
      <c r="A92" t="s">
        <v>53</v>
      </c>
      <c r="E92" s="35" t="s">
        <v>50</v>
      </c>
    </row>
    <row r="93" spans="1:16" ht="12.75">
      <c r="A93" s="25" t="s">
        <v>45</v>
      </c>
      <c s="29" t="s">
        <v>216</v>
      </c>
      <c s="29" t="s">
        <v>843</v>
      </c>
      <c s="25" t="s">
        <v>112</v>
      </c>
      <c s="30" t="s">
        <v>844</v>
      </c>
      <c s="31" t="s">
        <v>114</v>
      </c>
      <c s="32">
        <v>2</v>
      </c>
      <c s="33">
        <v>0</v>
      </c>
      <c s="33">
        <f>ROUND(ROUND(H93,2)*ROUND(G93,3),2)</f>
      </c>
      <c r="O93">
        <f>(I93*21)/100</f>
      </c>
      <c t="s">
        <v>23</v>
      </c>
    </row>
    <row r="94" spans="1:5" ht="12.75">
      <c r="A94" s="34" t="s">
        <v>49</v>
      </c>
      <c r="E94" s="35" t="s">
        <v>50</v>
      </c>
    </row>
    <row r="95" spans="1:5" ht="12.75">
      <c r="A95" s="36" t="s">
        <v>51</v>
      </c>
      <c r="E95" s="37" t="s">
        <v>270</v>
      </c>
    </row>
    <row r="96" spans="1:5" ht="12.75">
      <c r="A96" t="s">
        <v>53</v>
      </c>
      <c r="E96" s="35" t="s">
        <v>50</v>
      </c>
    </row>
    <row r="97" spans="1:16" ht="12.75">
      <c r="A97" s="25" t="s">
        <v>45</v>
      </c>
      <c s="29" t="s">
        <v>221</v>
      </c>
      <c s="29" t="s">
        <v>845</v>
      </c>
      <c s="25" t="s">
        <v>112</v>
      </c>
      <c s="30" t="s">
        <v>846</v>
      </c>
      <c s="31" t="s">
        <v>230</v>
      </c>
      <c s="32">
        <v>76</v>
      </c>
      <c s="33">
        <v>0</v>
      </c>
      <c s="33">
        <f>ROUND(ROUND(H97,2)*ROUND(G97,3),2)</f>
      </c>
      <c r="O97">
        <f>(I97*21)/100</f>
      </c>
      <c t="s">
        <v>23</v>
      </c>
    </row>
    <row r="98" spans="1:5" ht="25.5">
      <c r="A98" s="34" t="s">
        <v>49</v>
      </c>
      <c r="E98" s="35" t="s">
        <v>847</v>
      </c>
    </row>
    <row r="99" spans="1:5" ht="12.75">
      <c r="A99" s="36" t="s">
        <v>51</v>
      </c>
      <c r="E99" s="37" t="s">
        <v>836</v>
      </c>
    </row>
    <row r="100" spans="1:5" ht="12.75">
      <c r="A100" t="s">
        <v>53</v>
      </c>
      <c r="E100" s="35" t="s">
        <v>50</v>
      </c>
    </row>
    <row r="101" spans="1:16" ht="12.75">
      <c r="A101" s="25" t="s">
        <v>45</v>
      </c>
      <c s="29" t="s">
        <v>227</v>
      </c>
      <c s="29" t="s">
        <v>848</v>
      </c>
      <c s="25" t="s">
        <v>50</v>
      </c>
      <c s="30" t="s">
        <v>849</v>
      </c>
      <c s="31" t="s">
        <v>170</v>
      </c>
      <c s="32">
        <v>2</v>
      </c>
      <c s="33">
        <v>0</v>
      </c>
      <c s="33">
        <f>ROUND(ROUND(H101,2)*ROUND(G101,3),2)</f>
      </c>
      <c r="O101">
        <f>(I101*21)/100</f>
      </c>
      <c t="s">
        <v>23</v>
      </c>
    </row>
    <row r="102" spans="1:5" ht="25.5">
      <c r="A102" s="34" t="s">
        <v>49</v>
      </c>
      <c r="E102" s="35" t="s">
        <v>850</v>
      </c>
    </row>
    <row r="103" spans="1:5" ht="12.75">
      <c r="A103" s="36" t="s">
        <v>51</v>
      </c>
      <c r="E103" s="37" t="s">
        <v>270</v>
      </c>
    </row>
    <row r="104" spans="1:5" ht="127.5">
      <c r="A104" t="s">
        <v>53</v>
      </c>
      <c r="E104" s="35" t="s">
        <v>851</v>
      </c>
    </row>
    <row r="105" spans="1:16" ht="12.75">
      <c r="A105" s="25" t="s">
        <v>45</v>
      </c>
      <c s="29" t="s">
        <v>234</v>
      </c>
      <c s="29" t="s">
        <v>852</v>
      </c>
      <c s="25" t="s">
        <v>50</v>
      </c>
      <c s="30" t="s">
        <v>853</v>
      </c>
      <c s="31" t="s">
        <v>170</v>
      </c>
      <c s="32">
        <v>2</v>
      </c>
      <c s="33">
        <v>0</v>
      </c>
      <c s="33">
        <f>ROUND(ROUND(H105,2)*ROUND(G105,3),2)</f>
      </c>
      <c r="O105">
        <f>(I105*21)/100</f>
      </c>
      <c t="s">
        <v>23</v>
      </c>
    </row>
    <row r="106" spans="1:5" ht="25.5">
      <c r="A106" s="34" t="s">
        <v>49</v>
      </c>
      <c r="E106" s="35" t="s">
        <v>854</v>
      </c>
    </row>
    <row r="107" spans="1:5" ht="12.75">
      <c r="A107" s="36" t="s">
        <v>51</v>
      </c>
      <c r="E107" s="37" t="s">
        <v>270</v>
      </c>
    </row>
    <row r="108" spans="1:5" ht="153">
      <c r="A108" t="s">
        <v>53</v>
      </c>
      <c r="E108" s="35" t="s">
        <v>855</v>
      </c>
    </row>
    <row r="109" spans="1:16" ht="12.75">
      <c r="A109" s="25" t="s">
        <v>45</v>
      </c>
      <c s="29" t="s">
        <v>240</v>
      </c>
      <c s="29" t="s">
        <v>856</v>
      </c>
      <c s="25" t="s">
        <v>50</v>
      </c>
      <c s="30" t="s">
        <v>857</v>
      </c>
      <c s="31" t="s">
        <v>230</v>
      </c>
      <c s="32">
        <v>76</v>
      </c>
      <c s="33">
        <v>0</v>
      </c>
      <c s="33">
        <f>ROUND(ROUND(H109,2)*ROUND(G109,3),2)</f>
      </c>
      <c r="O109">
        <f>(I109*21)/100</f>
      </c>
      <c t="s">
        <v>23</v>
      </c>
    </row>
    <row r="110" spans="1:5" ht="25.5">
      <c r="A110" s="34" t="s">
        <v>49</v>
      </c>
      <c r="E110" s="35" t="s">
        <v>858</v>
      </c>
    </row>
    <row r="111" spans="1:5" ht="12.75">
      <c r="A111" s="36" t="s">
        <v>51</v>
      </c>
      <c r="E111" s="37" t="s">
        <v>836</v>
      </c>
    </row>
    <row r="112" spans="1:5" ht="140.25">
      <c r="A112" t="s">
        <v>53</v>
      </c>
      <c r="E112" s="35" t="s">
        <v>859</v>
      </c>
    </row>
    <row r="113" spans="1:18" ht="12.75" customHeight="1">
      <c r="A113" s="6" t="s">
        <v>43</v>
      </c>
      <c s="6"/>
      <c s="42" t="s">
        <v>40</v>
      </c>
      <c s="6"/>
      <c s="27" t="s">
        <v>618</v>
      </c>
      <c s="6"/>
      <c s="6"/>
      <c s="6"/>
      <c s="43">
        <f>0+Q113</f>
      </c>
      <c r="O113">
        <f>0+R113</f>
      </c>
      <c r="Q113">
        <f>0+I114+I118+I122+I126</f>
      </c>
      <c>
        <f>0+O114+O118+O122+O126</f>
      </c>
    </row>
    <row r="114" spans="1:16" ht="12.75">
      <c r="A114" s="25" t="s">
        <v>45</v>
      </c>
      <c s="29" t="s">
        <v>246</v>
      </c>
      <c s="29" t="s">
        <v>860</v>
      </c>
      <c s="25" t="s">
        <v>50</v>
      </c>
      <c s="30" t="s">
        <v>861</v>
      </c>
      <c s="31" t="s">
        <v>230</v>
      </c>
      <c s="32">
        <v>28</v>
      </c>
      <c s="33">
        <v>0</v>
      </c>
      <c s="33">
        <f>ROUND(ROUND(H114,2)*ROUND(G114,3),2)</f>
      </c>
      <c r="O114">
        <f>(I114*21)/100</f>
      </c>
      <c t="s">
        <v>23</v>
      </c>
    </row>
    <row r="115" spans="1:5" ht="89.25">
      <c r="A115" s="34" t="s">
        <v>49</v>
      </c>
      <c r="E115" s="35" t="s">
        <v>862</v>
      </c>
    </row>
    <row r="116" spans="1:5" ht="12.75">
      <c r="A116" s="36" t="s">
        <v>51</v>
      </c>
      <c r="E116" s="37" t="s">
        <v>863</v>
      </c>
    </row>
    <row r="117" spans="1:5" ht="63.75">
      <c r="A117" t="s">
        <v>53</v>
      </c>
      <c r="E117" s="35" t="s">
        <v>864</v>
      </c>
    </row>
    <row r="118" spans="1:16" ht="12.75">
      <c r="A118" s="25" t="s">
        <v>45</v>
      </c>
      <c s="29" t="s">
        <v>253</v>
      </c>
      <c s="29" t="s">
        <v>865</v>
      </c>
      <c s="25" t="s">
        <v>50</v>
      </c>
      <c s="30" t="s">
        <v>866</v>
      </c>
      <c s="31" t="s">
        <v>230</v>
      </c>
      <c s="32">
        <v>19</v>
      </c>
      <c s="33">
        <v>0</v>
      </c>
      <c s="33">
        <f>ROUND(ROUND(H118,2)*ROUND(G118,3),2)</f>
      </c>
      <c r="O118">
        <f>(I118*21)/100</f>
      </c>
      <c t="s">
        <v>23</v>
      </c>
    </row>
    <row r="119" spans="1:5" ht="38.25">
      <c r="A119" s="34" t="s">
        <v>49</v>
      </c>
      <c r="E119" s="35" t="s">
        <v>867</v>
      </c>
    </row>
    <row r="120" spans="1:5" ht="12.75">
      <c r="A120" s="36" t="s">
        <v>51</v>
      </c>
      <c r="E120" s="37" t="s">
        <v>868</v>
      </c>
    </row>
    <row r="121" spans="1:5" ht="38.25">
      <c r="A121" t="s">
        <v>53</v>
      </c>
      <c r="E121" s="35" t="s">
        <v>630</v>
      </c>
    </row>
    <row r="122" spans="1:16" ht="12.75">
      <c r="A122" s="25" t="s">
        <v>45</v>
      </c>
      <c s="29" t="s">
        <v>257</v>
      </c>
      <c s="29" t="s">
        <v>869</v>
      </c>
      <c s="25" t="s">
        <v>50</v>
      </c>
      <c s="30" t="s">
        <v>870</v>
      </c>
      <c s="31" t="s">
        <v>230</v>
      </c>
      <c s="32">
        <v>35</v>
      </c>
      <c s="33">
        <v>0</v>
      </c>
      <c s="33">
        <f>ROUND(ROUND(H122,2)*ROUND(G122,3),2)</f>
      </c>
      <c r="O122">
        <f>(I122*21)/100</f>
      </c>
      <c t="s">
        <v>23</v>
      </c>
    </row>
    <row r="123" spans="1:5" ht="89.25">
      <c r="A123" s="34" t="s">
        <v>49</v>
      </c>
      <c r="E123" s="35" t="s">
        <v>862</v>
      </c>
    </row>
    <row r="124" spans="1:5" ht="12.75">
      <c r="A124" s="36" t="s">
        <v>51</v>
      </c>
      <c r="E124" s="37" t="s">
        <v>871</v>
      </c>
    </row>
    <row r="125" spans="1:5" ht="63.75">
      <c r="A125" t="s">
        <v>53</v>
      </c>
      <c r="E125" s="35" t="s">
        <v>864</v>
      </c>
    </row>
    <row r="126" spans="1:16" ht="12.75">
      <c r="A126" s="25" t="s">
        <v>45</v>
      </c>
      <c s="29" t="s">
        <v>263</v>
      </c>
      <c s="29" t="s">
        <v>872</v>
      </c>
      <c s="25" t="s">
        <v>50</v>
      </c>
      <c s="30" t="s">
        <v>873</v>
      </c>
      <c s="31" t="s">
        <v>230</v>
      </c>
      <c s="32">
        <v>135</v>
      </c>
      <c s="33">
        <v>0</v>
      </c>
      <c s="33">
        <f>ROUND(ROUND(H126,2)*ROUND(G126,3),2)</f>
      </c>
      <c r="O126">
        <f>(I126*21)/100</f>
      </c>
      <c t="s">
        <v>23</v>
      </c>
    </row>
    <row r="127" spans="1:5" ht="38.25">
      <c r="A127" s="34" t="s">
        <v>49</v>
      </c>
      <c r="E127" s="35" t="s">
        <v>874</v>
      </c>
    </row>
    <row r="128" spans="1:5" ht="12.75">
      <c r="A128" s="36" t="s">
        <v>51</v>
      </c>
      <c r="E128" s="37" t="s">
        <v>875</v>
      </c>
    </row>
    <row r="129" spans="1:5" ht="51">
      <c r="A129" t="s">
        <v>53</v>
      </c>
      <c r="E129" s="35" t="s">
        <v>720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1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0+O9+O18+O55+O72+O85+O106+O115</f>
      </c>
      <c t="s">
        <v>22</v>
      </c>
    </row>
    <row r="3" spans="1:16" ht="15" customHeight="1">
      <c r="A3" t="s">
        <v>12</v>
      </c>
      <c s="12" t="s">
        <v>14</v>
      </c>
      <c s="13" t="s">
        <v>15</v>
      </c>
      <c s="1"/>
      <c s="14" t="s">
        <v>16</v>
      </c>
      <c s="1"/>
      <c s="9"/>
      <c s="8" t="s">
        <v>876</v>
      </c>
      <c s="38">
        <f>0+I9+I18+I55+I72+I85+I106+I115</f>
      </c>
      <c r="O3" t="s">
        <v>19</v>
      </c>
      <c t="s">
        <v>23</v>
      </c>
    </row>
    <row r="4" spans="1:16" ht="15" customHeight="1">
      <c r="A4" t="s">
        <v>17</v>
      </c>
      <c s="12" t="s">
        <v>121</v>
      </c>
      <c s="13" t="s">
        <v>122</v>
      </c>
      <c s="1"/>
      <c s="14" t="s">
        <v>123</v>
      </c>
      <c s="1"/>
      <c s="1"/>
      <c s="11"/>
      <c s="11"/>
      <c r="O4" t="s">
        <v>20</v>
      </c>
      <c t="s">
        <v>23</v>
      </c>
    </row>
    <row r="5" spans="1:16" ht="12.75" customHeight="1">
      <c r="A5" t="s">
        <v>124</v>
      </c>
      <c s="16" t="s">
        <v>18</v>
      </c>
      <c s="17" t="s">
        <v>876</v>
      </c>
      <c s="6"/>
      <c s="18" t="s">
        <v>877</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f>
      </c>
      <c>
        <f>0+O10+O14</f>
      </c>
    </row>
    <row r="10" spans="1:16" ht="12.75">
      <c r="A10" s="25" t="s">
        <v>45</v>
      </c>
      <c s="29" t="s">
        <v>29</v>
      </c>
      <c s="29" t="s">
        <v>127</v>
      </c>
      <c s="25" t="s">
        <v>50</v>
      </c>
      <c s="30" t="s">
        <v>128</v>
      </c>
      <c s="31" t="s">
        <v>129</v>
      </c>
      <c s="32">
        <v>594.495</v>
      </c>
      <c s="33">
        <v>0</v>
      </c>
      <c s="33">
        <f>ROUND(ROUND(H10,2)*ROUND(G10,3),2)</f>
      </c>
      <c r="O10">
        <f>(I10*21)/100</f>
      </c>
      <c t="s">
        <v>23</v>
      </c>
    </row>
    <row r="11" spans="1:5" ht="25.5">
      <c r="A11" s="34" t="s">
        <v>49</v>
      </c>
      <c r="E11" s="35" t="s">
        <v>802</v>
      </c>
    </row>
    <row r="12" spans="1:5" ht="51">
      <c r="A12" s="36" t="s">
        <v>51</v>
      </c>
      <c r="E12" s="37" t="s">
        <v>878</v>
      </c>
    </row>
    <row r="13" spans="1:5" ht="25.5">
      <c r="A13" t="s">
        <v>53</v>
      </c>
      <c r="E13" s="35" t="s">
        <v>132</v>
      </c>
    </row>
    <row r="14" spans="1:16" ht="25.5">
      <c r="A14" s="25" t="s">
        <v>45</v>
      </c>
      <c s="29" t="s">
        <v>23</v>
      </c>
      <c s="29" t="s">
        <v>133</v>
      </c>
      <c s="25" t="s">
        <v>50</v>
      </c>
      <c s="30" t="s">
        <v>134</v>
      </c>
      <c s="31" t="s">
        <v>129</v>
      </c>
      <c s="32">
        <v>64.68</v>
      </c>
      <c s="33">
        <v>0</v>
      </c>
      <c s="33">
        <f>ROUND(ROUND(H14,2)*ROUND(G14,3),2)</f>
      </c>
      <c r="O14">
        <f>(I14*21)/100</f>
      </c>
      <c t="s">
        <v>23</v>
      </c>
    </row>
    <row r="15" spans="1:5" ht="25.5">
      <c r="A15" s="34" t="s">
        <v>49</v>
      </c>
      <c r="E15" s="35" t="s">
        <v>135</v>
      </c>
    </row>
    <row r="16" spans="1:5" ht="12.75">
      <c r="A16" s="36" t="s">
        <v>51</v>
      </c>
      <c r="E16" s="37" t="s">
        <v>879</v>
      </c>
    </row>
    <row r="17" spans="1:5" ht="140.25">
      <c r="A17" t="s">
        <v>53</v>
      </c>
      <c r="E17" s="35" t="s">
        <v>137</v>
      </c>
    </row>
    <row r="18" spans="1:18" ht="12.75" customHeight="1">
      <c r="A18" s="6" t="s">
        <v>43</v>
      </c>
      <c s="6"/>
      <c s="42" t="s">
        <v>29</v>
      </c>
      <c s="6"/>
      <c s="27" t="s">
        <v>146</v>
      </c>
      <c s="6"/>
      <c s="6"/>
      <c s="6"/>
      <c s="43">
        <f>0+Q18</f>
      </c>
      <c r="O18">
        <f>0+R18</f>
      </c>
      <c r="Q18">
        <f>0+I19+I23+I27+I31+I35+I39+I43+I47+I51</f>
      </c>
      <c>
        <f>0+O19+O23+O27+O31+O35+O39+O43+O47+O51</f>
      </c>
    </row>
    <row r="19" spans="1:16" ht="12.75">
      <c r="A19" s="25" t="s">
        <v>45</v>
      </c>
      <c s="29" t="s">
        <v>22</v>
      </c>
      <c s="29" t="s">
        <v>880</v>
      </c>
      <c s="25" t="s">
        <v>50</v>
      </c>
      <c s="30" t="s">
        <v>881</v>
      </c>
      <c s="31" t="s">
        <v>212</v>
      </c>
      <c s="32">
        <v>30.8</v>
      </c>
      <c s="33">
        <v>0</v>
      </c>
      <c s="33">
        <f>ROUND(ROUND(H19,2)*ROUND(G19,3),2)</f>
      </c>
      <c r="O19">
        <f>(I19*21)/100</f>
      </c>
      <c t="s">
        <v>23</v>
      </c>
    </row>
    <row r="20" spans="1:5" ht="25.5">
      <c r="A20" s="34" t="s">
        <v>49</v>
      </c>
      <c r="E20" s="35" t="s">
        <v>882</v>
      </c>
    </row>
    <row r="21" spans="1:5" ht="12.75">
      <c r="A21" s="36" t="s">
        <v>51</v>
      </c>
      <c r="E21" s="37" t="s">
        <v>883</v>
      </c>
    </row>
    <row r="22" spans="1:5" ht="63.75">
      <c r="A22" t="s">
        <v>53</v>
      </c>
      <c r="E22" s="35" t="s">
        <v>215</v>
      </c>
    </row>
    <row r="23" spans="1:16" ht="25.5">
      <c r="A23" s="25" t="s">
        <v>45</v>
      </c>
      <c s="29" t="s">
        <v>33</v>
      </c>
      <c s="29" t="s">
        <v>210</v>
      </c>
      <c s="25" t="s">
        <v>50</v>
      </c>
      <c s="30" t="s">
        <v>211</v>
      </c>
      <c s="31" t="s">
        <v>212</v>
      </c>
      <c s="32">
        <v>70.3</v>
      </c>
      <c s="33">
        <v>0</v>
      </c>
      <c s="33">
        <f>ROUND(ROUND(H23,2)*ROUND(G23,3),2)</f>
      </c>
      <c r="O23">
        <f>(I23*21)/100</f>
      </c>
      <c t="s">
        <v>23</v>
      </c>
    </row>
    <row r="24" spans="1:5" ht="51">
      <c r="A24" s="34" t="s">
        <v>49</v>
      </c>
      <c r="E24" s="35" t="s">
        <v>884</v>
      </c>
    </row>
    <row r="25" spans="1:5" ht="38.25">
      <c r="A25" s="36" t="s">
        <v>51</v>
      </c>
      <c r="E25" s="37" t="s">
        <v>885</v>
      </c>
    </row>
    <row r="26" spans="1:5" ht="63.75">
      <c r="A26" t="s">
        <v>53</v>
      </c>
      <c r="E26" s="35" t="s">
        <v>215</v>
      </c>
    </row>
    <row r="27" spans="1:16" ht="12.75">
      <c r="A27" s="25" t="s">
        <v>45</v>
      </c>
      <c s="29" t="s">
        <v>35</v>
      </c>
      <c s="29" t="s">
        <v>241</v>
      </c>
      <c s="25" t="s">
        <v>50</v>
      </c>
      <c s="30" t="s">
        <v>242</v>
      </c>
      <c s="31" t="s">
        <v>212</v>
      </c>
      <c s="32">
        <v>170.43</v>
      </c>
      <c s="33">
        <v>0</v>
      </c>
      <c s="33">
        <f>ROUND(ROUND(H27,2)*ROUND(G27,3),2)</f>
      </c>
      <c r="O27">
        <f>(I27*21)/100</f>
      </c>
      <c t="s">
        <v>23</v>
      </c>
    </row>
    <row r="28" spans="1:5" ht="25.5">
      <c r="A28" s="34" t="s">
        <v>49</v>
      </c>
      <c r="E28" s="35" t="s">
        <v>886</v>
      </c>
    </row>
    <row r="29" spans="1:5" ht="51">
      <c r="A29" s="36" t="s">
        <v>51</v>
      </c>
      <c r="E29" s="37" t="s">
        <v>887</v>
      </c>
    </row>
    <row r="30" spans="1:5" ht="369.75">
      <c r="A30" t="s">
        <v>53</v>
      </c>
      <c r="E30" s="35" t="s">
        <v>245</v>
      </c>
    </row>
    <row r="31" spans="1:16" ht="12.75">
      <c r="A31" s="25" t="s">
        <v>45</v>
      </c>
      <c s="29" t="s">
        <v>37</v>
      </c>
      <c s="29" t="s">
        <v>247</v>
      </c>
      <c s="25" t="s">
        <v>50</v>
      </c>
      <c s="30" t="s">
        <v>249</v>
      </c>
      <c s="31" t="s">
        <v>212</v>
      </c>
      <c s="32">
        <v>142.23</v>
      </c>
      <c s="33">
        <v>0</v>
      </c>
      <c s="33">
        <f>ROUND(ROUND(H31,2)*ROUND(G31,3),2)</f>
      </c>
      <c r="O31">
        <f>(I31*21)/100</f>
      </c>
      <c t="s">
        <v>23</v>
      </c>
    </row>
    <row r="32" spans="1:5" ht="38.25">
      <c r="A32" s="34" t="s">
        <v>49</v>
      </c>
      <c r="E32" s="35" t="s">
        <v>888</v>
      </c>
    </row>
    <row r="33" spans="1:5" ht="25.5">
      <c r="A33" s="36" t="s">
        <v>51</v>
      </c>
      <c r="E33" s="37" t="s">
        <v>889</v>
      </c>
    </row>
    <row r="34" spans="1:5" ht="306">
      <c r="A34" t="s">
        <v>53</v>
      </c>
      <c r="E34" s="35" t="s">
        <v>252</v>
      </c>
    </row>
    <row r="35" spans="1:16" ht="12.75">
      <c r="A35" s="25" t="s">
        <v>45</v>
      </c>
      <c s="29" t="s">
        <v>73</v>
      </c>
      <c s="29" t="s">
        <v>282</v>
      </c>
      <c s="25" t="s">
        <v>50</v>
      </c>
      <c s="30" t="s">
        <v>283</v>
      </c>
      <c s="31" t="s">
        <v>212</v>
      </c>
      <c s="32">
        <v>76.122</v>
      </c>
      <c s="33">
        <v>0</v>
      </c>
      <c s="33">
        <f>ROUND(ROUND(H35,2)*ROUND(G35,3),2)</f>
      </c>
      <c r="O35">
        <f>(I35*21)/100</f>
      </c>
      <c t="s">
        <v>23</v>
      </c>
    </row>
    <row r="36" spans="1:5" ht="38.25">
      <c r="A36" s="34" t="s">
        <v>49</v>
      </c>
      <c r="E36" s="35" t="s">
        <v>284</v>
      </c>
    </row>
    <row r="37" spans="1:5" ht="76.5">
      <c r="A37" s="36" t="s">
        <v>51</v>
      </c>
      <c r="E37" s="37" t="s">
        <v>890</v>
      </c>
    </row>
    <row r="38" spans="1:5" ht="318.75">
      <c r="A38" t="s">
        <v>53</v>
      </c>
      <c r="E38" s="35" t="s">
        <v>286</v>
      </c>
    </row>
    <row r="39" spans="1:16" ht="12.75">
      <c r="A39" s="25" t="s">
        <v>45</v>
      </c>
      <c s="29" t="s">
        <v>76</v>
      </c>
      <c s="29" t="s">
        <v>300</v>
      </c>
      <c s="25" t="s">
        <v>50</v>
      </c>
      <c s="30" t="s">
        <v>301</v>
      </c>
      <c s="31" t="s">
        <v>212</v>
      </c>
      <c s="32">
        <v>142.23</v>
      </c>
      <c s="33">
        <v>0</v>
      </c>
      <c s="33">
        <f>ROUND(ROUND(H39,2)*ROUND(G39,3),2)</f>
      </c>
      <c r="O39">
        <f>(I39*21)/100</f>
      </c>
      <c t="s">
        <v>23</v>
      </c>
    </row>
    <row r="40" spans="1:5" ht="51">
      <c r="A40" s="34" t="s">
        <v>49</v>
      </c>
      <c r="E40" s="35" t="s">
        <v>891</v>
      </c>
    </row>
    <row r="41" spans="1:5" ht="25.5">
      <c r="A41" s="36" t="s">
        <v>51</v>
      </c>
      <c r="E41" s="37" t="s">
        <v>889</v>
      </c>
    </row>
    <row r="42" spans="1:5" ht="267.75">
      <c r="A42" t="s">
        <v>53</v>
      </c>
      <c r="E42" s="35" t="s">
        <v>298</v>
      </c>
    </row>
    <row r="43" spans="1:16" ht="12.75">
      <c r="A43" s="25" t="s">
        <v>45</v>
      </c>
      <c s="29" t="s">
        <v>40</v>
      </c>
      <c s="29" t="s">
        <v>311</v>
      </c>
      <c s="25" t="s">
        <v>50</v>
      </c>
      <c s="30" t="s">
        <v>312</v>
      </c>
      <c s="31" t="s">
        <v>212</v>
      </c>
      <c s="32">
        <v>3.96</v>
      </c>
      <c s="33">
        <v>0</v>
      </c>
      <c s="33">
        <f>ROUND(ROUND(H43,2)*ROUND(G43,3),2)</f>
      </c>
      <c r="O43">
        <f>(I43*21)/100</f>
      </c>
      <c t="s">
        <v>23</v>
      </c>
    </row>
    <row r="44" spans="1:5" ht="12.75">
      <c r="A44" s="34" t="s">
        <v>49</v>
      </c>
      <c r="E44" s="35" t="s">
        <v>892</v>
      </c>
    </row>
    <row r="45" spans="1:5" ht="25.5">
      <c r="A45" s="36" t="s">
        <v>51</v>
      </c>
      <c r="E45" s="37" t="s">
        <v>893</v>
      </c>
    </row>
    <row r="46" spans="1:5" ht="229.5">
      <c r="A46" t="s">
        <v>53</v>
      </c>
      <c r="E46" s="35" t="s">
        <v>315</v>
      </c>
    </row>
    <row r="47" spans="1:16" ht="12.75">
      <c r="A47" s="25" t="s">
        <v>45</v>
      </c>
      <c s="29" t="s">
        <v>42</v>
      </c>
      <c s="29" t="s">
        <v>317</v>
      </c>
      <c s="25" t="s">
        <v>50</v>
      </c>
      <c s="30" t="s">
        <v>318</v>
      </c>
      <c s="31" t="s">
        <v>212</v>
      </c>
      <c s="32">
        <v>31.68</v>
      </c>
      <c s="33">
        <v>0</v>
      </c>
      <c s="33">
        <f>ROUND(ROUND(H47,2)*ROUND(G47,3),2)</f>
      </c>
      <c r="O47">
        <f>(I47*21)/100</f>
      </c>
      <c t="s">
        <v>23</v>
      </c>
    </row>
    <row r="48" spans="1:5" ht="51">
      <c r="A48" s="34" t="s">
        <v>49</v>
      </c>
      <c r="E48" s="35" t="s">
        <v>319</v>
      </c>
    </row>
    <row r="49" spans="1:5" ht="51">
      <c r="A49" s="36" t="s">
        <v>51</v>
      </c>
      <c r="E49" s="37" t="s">
        <v>894</v>
      </c>
    </row>
    <row r="50" spans="1:5" ht="293.25">
      <c r="A50" t="s">
        <v>53</v>
      </c>
      <c r="E50" s="35" t="s">
        <v>321</v>
      </c>
    </row>
    <row r="51" spans="1:16" ht="12.75">
      <c r="A51" s="25" t="s">
        <v>45</v>
      </c>
      <c s="29" t="s">
        <v>85</v>
      </c>
      <c s="29" t="s">
        <v>329</v>
      </c>
      <c s="25" t="s">
        <v>50</v>
      </c>
      <c s="30" t="s">
        <v>330</v>
      </c>
      <c s="31" t="s">
        <v>149</v>
      </c>
      <c s="32">
        <v>474.1</v>
      </c>
      <c s="33">
        <v>0</v>
      </c>
      <c s="33">
        <f>ROUND(ROUND(H51,2)*ROUND(G51,3),2)</f>
      </c>
      <c r="O51">
        <f>(I51*21)/100</f>
      </c>
      <c t="s">
        <v>23</v>
      </c>
    </row>
    <row r="52" spans="1:5" ht="12.75">
      <c r="A52" s="34" t="s">
        <v>49</v>
      </c>
      <c r="E52" s="35" t="s">
        <v>895</v>
      </c>
    </row>
    <row r="53" spans="1:5" ht="12.75">
      <c r="A53" s="36" t="s">
        <v>51</v>
      </c>
      <c r="E53" s="37" t="s">
        <v>896</v>
      </c>
    </row>
    <row r="54" spans="1:5" ht="25.5">
      <c r="A54" t="s">
        <v>53</v>
      </c>
      <c r="E54" s="35" t="s">
        <v>333</v>
      </c>
    </row>
    <row r="55" spans="1:18" ht="12.75" customHeight="1">
      <c r="A55" s="6" t="s">
        <v>43</v>
      </c>
      <c s="6"/>
      <c s="42" t="s">
        <v>23</v>
      </c>
      <c s="6"/>
      <c s="27" t="s">
        <v>366</v>
      </c>
      <c s="6"/>
      <c s="6"/>
      <c s="6"/>
      <c s="43">
        <f>0+Q55</f>
      </c>
      <c r="O55">
        <f>0+R55</f>
      </c>
      <c r="Q55">
        <f>0+I56+I60+I64+I68</f>
      </c>
      <c>
        <f>0+O56+O60+O64+O68</f>
      </c>
    </row>
    <row r="56" spans="1:16" ht="12.75">
      <c r="A56" s="25" t="s">
        <v>45</v>
      </c>
      <c s="29" t="s">
        <v>90</v>
      </c>
      <c s="29" t="s">
        <v>368</v>
      </c>
      <c s="25" t="s">
        <v>50</v>
      </c>
      <c s="30" t="s">
        <v>369</v>
      </c>
      <c s="31" t="s">
        <v>212</v>
      </c>
      <c s="32">
        <v>10.23</v>
      </c>
      <c s="33">
        <v>0</v>
      </c>
      <c s="33">
        <f>ROUND(ROUND(H56,2)*ROUND(G56,3),2)</f>
      </c>
      <c r="O56">
        <f>(I56*21)/100</f>
      </c>
      <c t="s">
        <v>23</v>
      </c>
    </row>
    <row r="57" spans="1:5" ht="102">
      <c r="A57" s="34" t="s">
        <v>49</v>
      </c>
      <c r="E57" s="35" t="s">
        <v>370</v>
      </c>
    </row>
    <row r="58" spans="1:5" ht="25.5">
      <c r="A58" s="36" t="s">
        <v>51</v>
      </c>
      <c r="E58" s="37" t="s">
        <v>897</v>
      </c>
    </row>
    <row r="59" spans="1:5" ht="38.25">
      <c r="A59" t="s">
        <v>53</v>
      </c>
      <c r="E59" s="35" t="s">
        <v>372</v>
      </c>
    </row>
    <row r="60" spans="1:16" ht="12.75">
      <c r="A60" s="25" t="s">
        <v>45</v>
      </c>
      <c s="29" t="s">
        <v>95</v>
      </c>
      <c s="29" t="s">
        <v>386</v>
      </c>
      <c s="25" t="s">
        <v>50</v>
      </c>
      <c s="30" t="s">
        <v>387</v>
      </c>
      <c s="31" t="s">
        <v>149</v>
      </c>
      <c s="32">
        <v>167.4</v>
      </c>
      <c s="33">
        <v>0</v>
      </c>
      <c s="33">
        <f>ROUND(ROUND(H60,2)*ROUND(G60,3),2)</f>
      </c>
      <c r="O60">
        <f>(I60*21)/100</f>
      </c>
      <c t="s">
        <v>23</v>
      </c>
    </row>
    <row r="61" spans="1:5" ht="76.5">
      <c r="A61" s="34" t="s">
        <v>49</v>
      </c>
      <c r="E61" s="35" t="s">
        <v>388</v>
      </c>
    </row>
    <row r="62" spans="1:5" ht="25.5">
      <c r="A62" s="36" t="s">
        <v>51</v>
      </c>
      <c r="E62" s="37" t="s">
        <v>898</v>
      </c>
    </row>
    <row r="63" spans="1:5" ht="51">
      <c r="A63" t="s">
        <v>53</v>
      </c>
      <c r="E63" s="35" t="s">
        <v>390</v>
      </c>
    </row>
    <row r="64" spans="1:16" ht="12.75">
      <c r="A64" s="25" t="s">
        <v>45</v>
      </c>
      <c s="29" t="s">
        <v>101</v>
      </c>
      <c s="29" t="s">
        <v>398</v>
      </c>
      <c s="25" t="s">
        <v>50</v>
      </c>
      <c s="30" t="s">
        <v>399</v>
      </c>
      <c s="31" t="s">
        <v>212</v>
      </c>
      <c s="32">
        <v>1.344</v>
      </c>
      <c s="33">
        <v>0</v>
      </c>
      <c s="33">
        <f>ROUND(ROUND(H64,2)*ROUND(G64,3),2)</f>
      </c>
      <c r="O64">
        <f>(I64*21)/100</f>
      </c>
      <c t="s">
        <v>23</v>
      </c>
    </row>
    <row r="65" spans="1:5" ht="12.75">
      <c r="A65" s="34" t="s">
        <v>49</v>
      </c>
      <c r="E65" s="35" t="s">
        <v>400</v>
      </c>
    </row>
    <row r="66" spans="1:5" ht="25.5">
      <c r="A66" s="36" t="s">
        <v>51</v>
      </c>
      <c r="E66" s="37" t="s">
        <v>899</v>
      </c>
    </row>
    <row r="67" spans="1:5" ht="369.75">
      <c r="A67" t="s">
        <v>53</v>
      </c>
      <c r="E67" s="35" t="s">
        <v>402</v>
      </c>
    </row>
    <row r="68" spans="1:16" ht="12.75">
      <c r="A68" s="25" t="s">
        <v>45</v>
      </c>
      <c s="29" t="s">
        <v>105</v>
      </c>
      <c s="29" t="s">
        <v>404</v>
      </c>
      <c s="25" t="s">
        <v>50</v>
      </c>
      <c s="30" t="s">
        <v>405</v>
      </c>
      <c s="31" t="s">
        <v>212</v>
      </c>
      <c s="32">
        <v>2.595</v>
      </c>
      <c s="33">
        <v>0</v>
      </c>
      <c s="33">
        <f>ROUND(ROUND(H68,2)*ROUND(G68,3),2)</f>
      </c>
      <c r="O68">
        <f>(I68*21)/100</f>
      </c>
      <c t="s">
        <v>23</v>
      </c>
    </row>
    <row r="69" spans="1:5" ht="25.5">
      <c r="A69" s="34" t="s">
        <v>49</v>
      </c>
      <c r="E69" s="35" t="s">
        <v>406</v>
      </c>
    </row>
    <row r="70" spans="1:5" ht="25.5">
      <c r="A70" s="36" t="s">
        <v>51</v>
      </c>
      <c r="E70" s="37" t="s">
        <v>900</v>
      </c>
    </row>
    <row r="71" spans="1:5" ht="369.75">
      <c r="A71" t="s">
        <v>53</v>
      </c>
      <c r="E71" s="35" t="s">
        <v>402</v>
      </c>
    </row>
    <row r="72" spans="1:18" ht="12.75" customHeight="1">
      <c r="A72" s="6" t="s">
        <v>43</v>
      </c>
      <c s="6"/>
      <c s="42" t="s">
        <v>33</v>
      </c>
      <c s="6"/>
      <c s="27" t="s">
        <v>432</v>
      </c>
      <c s="6"/>
      <c s="6"/>
      <c s="6"/>
      <c s="43">
        <f>0+Q72</f>
      </c>
      <c r="O72">
        <f>0+R72</f>
      </c>
      <c r="Q72">
        <f>0+I73+I77+I81</f>
      </c>
      <c>
        <f>0+O73+O77+O81</f>
      </c>
    </row>
    <row r="73" spans="1:16" ht="12.75">
      <c r="A73" s="25" t="s">
        <v>45</v>
      </c>
      <c s="29" t="s">
        <v>110</v>
      </c>
      <c s="29" t="s">
        <v>440</v>
      </c>
      <c s="25" t="s">
        <v>50</v>
      </c>
      <c s="30" t="s">
        <v>441</v>
      </c>
      <c s="31" t="s">
        <v>212</v>
      </c>
      <c s="32">
        <v>3.342</v>
      </c>
      <c s="33">
        <v>0</v>
      </c>
      <c s="33">
        <f>ROUND(ROUND(H73,2)*ROUND(G73,3),2)</f>
      </c>
      <c r="O73">
        <f>(I73*21)/100</f>
      </c>
      <c t="s">
        <v>23</v>
      </c>
    </row>
    <row r="74" spans="1:5" ht="12.75">
      <c r="A74" s="34" t="s">
        <v>49</v>
      </c>
      <c r="E74" s="35" t="s">
        <v>901</v>
      </c>
    </row>
    <row r="75" spans="1:5" ht="25.5">
      <c r="A75" s="36" t="s">
        <v>51</v>
      </c>
      <c r="E75" s="37" t="s">
        <v>902</v>
      </c>
    </row>
    <row r="76" spans="1:5" ht="369.75">
      <c r="A76" t="s">
        <v>53</v>
      </c>
      <c r="E76" s="35" t="s">
        <v>438</v>
      </c>
    </row>
    <row r="77" spans="1:16" ht="12.75">
      <c r="A77" s="25" t="s">
        <v>45</v>
      </c>
      <c s="29" t="s">
        <v>116</v>
      </c>
      <c s="29" t="s">
        <v>445</v>
      </c>
      <c s="25" t="s">
        <v>50</v>
      </c>
      <c s="30" t="s">
        <v>446</v>
      </c>
      <c s="31" t="s">
        <v>212</v>
      </c>
      <c s="32">
        <v>8.02</v>
      </c>
      <c s="33">
        <v>0</v>
      </c>
      <c s="33">
        <f>ROUND(ROUND(H77,2)*ROUND(G77,3),2)</f>
      </c>
      <c r="O77">
        <f>(I77*21)/100</f>
      </c>
      <c t="s">
        <v>23</v>
      </c>
    </row>
    <row r="78" spans="1:5" ht="51">
      <c r="A78" s="34" t="s">
        <v>49</v>
      </c>
      <c r="E78" s="35" t="s">
        <v>447</v>
      </c>
    </row>
    <row r="79" spans="1:5" ht="51">
      <c r="A79" s="36" t="s">
        <v>51</v>
      </c>
      <c r="E79" s="37" t="s">
        <v>903</v>
      </c>
    </row>
    <row r="80" spans="1:5" ht="38.25">
      <c r="A80" t="s">
        <v>53</v>
      </c>
      <c r="E80" s="35" t="s">
        <v>372</v>
      </c>
    </row>
    <row r="81" spans="1:16" ht="12.75">
      <c r="A81" s="25" t="s">
        <v>45</v>
      </c>
      <c s="29" t="s">
        <v>201</v>
      </c>
      <c s="29" t="s">
        <v>456</v>
      </c>
      <c s="25" t="s">
        <v>50</v>
      </c>
      <c s="30" t="s">
        <v>457</v>
      </c>
      <c s="31" t="s">
        <v>212</v>
      </c>
      <c s="32">
        <v>6.684</v>
      </c>
      <c s="33">
        <v>0</v>
      </c>
      <c s="33">
        <f>ROUND(ROUND(H81,2)*ROUND(G81,3),2)</f>
      </c>
      <c r="O81">
        <f>(I81*21)/100</f>
      </c>
      <c t="s">
        <v>23</v>
      </c>
    </row>
    <row r="82" spans="1:5" ht="25.5">
      <c r="A82" s="34" t="s">
        <v>49</v>
      </c>
      <c r="E82" s="35" t="s">
        <v>458</v>
      </c>
    </row>
    <row r="83" spans="1:5" ht="25.5">
      <c r="A83" s="36" t="s">
        <v>51</v>
      </c>
      <c r="E83" s="37" t="s">
        <v>904</v>
      </c>
    </row>
    <row r="84" spans="1:5" ht="102">
      <c r="A84" t="s">
        <v>53</v>
      </c>
      <c r="E84" s="35" t="s">
        <v>460</v>
      </c>
    </row>
    <row r="85" spans="1:18" ht="12.75" customHeight="1">
      <c r="A85" s="6" t="s">
        <v>43</v>
      </c>
      <c s="6"/>
      <c s="42" t="s">
        <v>35</v>
      </c>
      <c s="6"/>
      <c s="27" t="s">
        <v>461</v>
      </c>
      <c s="6"/>
      <c s="6"/>
      <c s="6"/>
      <c s="43">
        <f>0+Q85</f>
      </c>
      <c r="O85">
        <f>0+R85</f>
      </c>
      <c r="Q85">
        <f>0+I86+I90+I94+I98+I102</f>
      </c>
      <c>
        <f>0+O86+O90+O94+O98+O102</f>
      </c>
    </row>
    <row r="86" spans="1:16" ht="12.75">
      <c r="A86" s="25" t="s">
        <v>45</v>
      </c>
      <c s="29" t="s">
        <v>205</v>
      </c>
      <c s="29" t="s">
        <v>905</v>
      </c>
      <c s="25" t="s">
        <v>50</v>
      </c>
      <c s="30" t="s">
        <v>906</v>
      </c>
      <c s="31" t="s">
        <v>149</v>
      </c>
      <c s="32">
        <v>474.1</v>
      </c>
      <c s="33">
        <v>0</v>
      </c>
      <c s="33">
        <f>ROUND(ROUND(H86,2)*ROUND(G86,3),2)</f>
      </c>
      <c r="O86">
        <f>(I86*21)/100</f>
      </c>
      <c t="s">
        <v>23</v>
      </c>
    </row>
    <row r="87" spans="1:5" ht="12.75">
      <c r="A87" s="34" t="s">
        <v>49</v>
      </c>
      <c r="E87" s="35" t="s">
        <v>907</v>
      </c>
    </row>
    <row r="88" spans="1:5" ht="25.5">
      <c r="A88" s="36" t="s">
        <v>51</v>
      </c>
      <c r="E88" s="37" t="s">
        <v>908</v>
      </c>
    </row>
    <row r="89" spans="1:5" ht="51">
      <c r="A89" t="s">
        <v>53</v>
      </c>
      <c r="E89" s="35" t="s">
        <v>467</v>
      </c>
    </row>
    <row r="90" spans="1:16" ht="12.75">
      <c r="A90" s="25" t="s">
        <v>45</v>
      </c>
      <c s="29" t="s">
        <v>209</v>
      </c>
      <c s="29" t="s">
        <v>909</v>
      </c>
      <c s="25" t="s">
        <v>50</v>
      </c>
      <c s="30" t="s">
        <v>910</v>
      </c>
      <c s="31" t="s">
        <v>149</v>
      </c>
      <c s="32">
        <v>532.35</v>
      </c>
      <c s="33">
        <v>0</v>
      </c>
      <c s="33">
        <f>ROUND(ROUND(H90,2)*ROUND(G90,3),2)</f>
      </c>
      <c r="O90">
        <f>(I90*21)/100</f>
      </c>
      <c t="s">
        <v>23</v>
      </c>
    </row>
    <row r="91" spans="1:5" ht="51">
      <c r="A91" s="34" t="s">
        <v>49</v>
      </c>
      <c r="E91" s="35" t="s">
        <v>911</v>
      </c>
    </row>
    <row r="92" spans="1:5" ht="25.5">
      <c r="A92" s="36" t="s">
        <v>51</v>
      </c>
      <c r="E92" s="37" t="s">
        <v>912</v>
      </c>
    </row>
    <row r="93" spans="1:5" ht="102">
      <c r="A93" t="s">
        <v>53</v>
      </c>
      <c r="E93" s="35" t="s">
        <v>484</v>
      </c>
    </row>
    <row r="94" spans="1:16" ht="12.75">
      <c r="A94" s="25" t="s">
        <v>45</v>
      </c>
      <c s="29" t="s">
        <v>216</v>
      </c>
      <c s="29" t="s">
        <v>486</v>
      </c>
      <c s="25" t="s">
        <v>50</v>
      </c>
      <c s="30" t="s">
        <v>487</v>
      </c>
      <c s="31" t="s">
        <v>149</v>
      </c>
      <c s="32">
        <v>364.35</v>
      </c>
      <c s="33">
        <v>0</v>
      </c>
      <c s="33">
        <f>ROUND(ROUND(H94,2)*ROUND(G94,3),2)</f>
      </c>
      <c r="O94">
        <f>(I94*21)/100</f>
      </c>
      <c t="s">
        <v>23</v>
      </c>
    </row>
    <row r="95" spans="1:5" ht="25.5">
      <c r="A95" s="34" t="s">
        <v>49</v>
      </c>
      <c r="E95" s="35" t="s">
        <v>913</v>
      </c>
    </row>
    <row r="96" spans="1:5" ht="12.75">
      <c r="A96" s="36" t="s">
        <v>51</v>
      </c>
      <c r="E96" s="37" t="s">
        <v>914</v>
      </c>
    </row>
    <row r="97" spans="1:5" ht="51">
      <c r="A97" t="s">
        <v>53</v>
      </c>
      <c r="E97" s="35" t="s">
        <v>490</v>
      </c>
    </row>
    <row r="98" spans="1:16" ht="12.75">
      <c r="A98" s="25" t="s">
        <v>45</v>
      </c>
      <c s="29" t="s">
        <v>221</v>
      </c>
      <c s="29" t="s">
        <v>503</v>
      </c>
      <c s="25" t="s">
        <v>50</v>
      </c>
      <c s="30" t="s">
        <v>504</v>
      </c>
      <c s="31" t="s">
        <v>149</v>
      </c>
      <c s="32">
        <v>347</v>
      </c>
      <c s="33">
        <v>0</v>
      </c>
      <c s="33">
        <f>ROUND(ROUND(H98,2)*ROUND(G98,3),2)</f>
      </c>
      <c r="O98">
        <f>(I98*21)/100</f>
      </c>
      <c t="s">
        <v>23</v>
      </c>
    </row>
    <row r="99" spans="1:5" ht="38.25">
      <c r="A99" s="34" t="s">
        <v>49</v>
      </c>
      <c r="E99" s="35" t="s">
        <v>915</v>
      </c>
    </row>
    <row r="100" spans="1:5" ht="12.75">
      <c r="A100" s="36" t="s">
        <v>51</v>
      </c>
      <c r="E100" s="37" t="s">
        <v>916</v>
      </c>
    </row>
    <row r="101" spans="1:5" ht="140.25">
      <c r="A101" t="s">
        <v>53</v>
      </c>
      <c r="E101" s="35" t="s">
        <v>507</v>
      </c>
    </row>
    <row r="102" spans="1:16" ht="12.75">
      <c r="A102" s="25" t="s">
        <v>45</v>
      </c>
      <c s="29" t="s">
        <v>227</v>
      </c>
      <c s="29" t="s">
        <v>518</v>
      </c>
      <c s="25" t="s">
        <v>50</v>
      </c>
      <c s="30" t="s">
        <v>519</v>
      </c>
      <c s="31" t="s">
        <v>149</v>
      </c>
      <c s="32">
        <v>364.35</v>
      </c>
      <c s="33">
        <v>0</v>
      </c>
      <c s="33">
        <f>ROUND(ROUND(H102,2)*ROUND(G102,3),2)</f>
      </c>
      <c r="O102">
        <f>(I102*21)/100</f>
      </c>
      <c t="s">
        <v>23</v>
      </c>
    </row>
    <row r="103" spans="1:5" ht="12.75">
      <c r="A103" s="34" t="s">
        <v>49</v>
      </c>
      <c r="E103" s="35" t="s">
        <v>917</v>
      </c>
    </row>
    <row r="104" spans="1:5" ht="25.5">
      <c r="A104" s="36" t="s">
        <v>51</v>
      </c>
      <c r="E104" s="37" t="s">
        <v>918</v>
      </c>
    </row>
    <row r="105" spans="1:5" ht="25.5">
      <c r="A105" t="s">
        <v>53</v>
      </c>
      <c r="E105" s="35" t="s">
        <v>521</v>
      </c>
    </row>
    <row r="106" spans="1:18" ht="12.75" customHeight="1">
      <c r="A106" s="6" t="s">
        <v>43</v>
      </c>
      <c s="6"/>
      <c s="42" t="s">
        <v>76</v>
      </c>
      <c s="6"/>
      <c s="27" t="s">
        <v>567</v>
      </c>
      <c s="6"/>
      <c s="6"/>
      <c s="6"/>
      <c s="43">
        <f>0+Q106</f>
      </c>
      <c r="O106">
        <f>0+R106</f>
      </c>
      <c r="Q106">
        <f>0+I107+I111</f>
      </c>
      <c>
        <f>0+O107+O111</f>
      </c>
    </row>
    <row r="107" spans="1:16" ht="12.75">
      <c r="A107" s="25" t="s">
        <v>45</v>
      </c>
      <c s="29" t="s">
        <v>234</v>
      </c>
      <c s="29" t="s">
        <v>919</v>
      </c>
      <c s="25" t="s">
        <v>50</v>
      </c>
      <c s="30" t="s">
        <v>920</v>
      </c>
      <c s="31" t="s">
        <v>230</v>
      </c>
      <c s="32">
        <v>10</v>
      </c>
      <c s="33">
        <v>0</v>
      </c>
      <c s="33">
        <f>ROUND(ROUND(H107,2)*ROUND(G107,3),2)</f>
      </c>
      <c r="O107">
        <f>(I107*21)/100</f>
      </c>
      <c t="s">
        <v>23</v>
      </c>
    </row>
    <row r="108" spans="1:5" ht="12.75">
      <c r="A108" s="34" t="s">
        <v>49</v>
      </c>
      <c r="E108" s="35" t="s">
        <v>921</v>
      </c>
    </row>
    <row r="109" spans="1:5" ht="12.75">
      <c r="A109" s="36" t="s">
        <v>51</v>
      </c>
      <c r="E109" s="37" t="s">
        <v>194</v>
      </c>
    </row>
    <row r="110" spans="1:5" ht="255">
      <c r="A110" t="s">
        <v>53</v>
      </c>
      <c r="E110" s="35" t="s">
        <v>573</v>
      </c>
    </row>
    <row r="111" spans="1:16" ht="12.75">
      <c r="A111" s="25" t="s">
        <v>45</v>
      </c>
      <c s="29" t="s">
        <v>240</v>
      </c>
      <c s="29" t="s">
        <v>592</v>
      </c>
      <c s="25" t="s">
        <v>50</v>
      </c>
      <c s="30" t="s">
        <v>593</v>
      </c>
      <c s="31" t="s">
        <v>170</v>
      </c>
      <c s="32">
        <v>1</v>
      </c>
      <c s="33">
        <v>0</v>
      </c>
      <c s="33">
        <f>ROUND(ROUND(H111,2)*ROUND(G111,3),2)</f>
      </c>
      <c r="O111">
        <f>(I111*21)/100</f>
      </c>
      <c t="s">
        <v>23</v>
      </c>
    </row>
    <row r="112" spans="1:5" ht="25.5">
      <c r="A112" s="34" t="s">
        <v>49</v>
      </c>
      <c r="E112" s="35" t="s">
        <v>922</v>
      </c>
    </row>
    <row r="113" spans="1:5" ht="12.75">
      <c r="A113" s="36" t="s">
        <v>51</v>
      </c>
      <c r="E113" s="37" t="s">
        <v>64</v>
      </c>
    </row>
    <row r="114" spans="1:5" ht="76.5">
      <c r="A114" t="s">
        <v>53</v>
      </c>
      <c r="E114" s="35" t="s">
        <v>590</v>
      </c>
    </row>
    <row r="115" spans="1:18" ht="12.75" customHeight="1">
      <c r="A115" s="6" t="s">
        <v>43</v>
      </c>
      <c s="6"/>
      <c s="42" t="s">
        <v>40</v>
      </c>
      <c s="6"/>
      <c s="27" t="s">
        <v>618</v>
      </c>
      <c s="6"/>
      <c s="6"/>
      <c s="6"/>
      <c s="43">
        <f>0+Q115</f>
      </c>
      <c r="O115">
        <f>0+R115</f>
      </c>
      <c r="Q115">
        <f>0+I116</f>
      </c>
      <c>
        <f>0+O116</f>
      </c>
    </row>
    <row r="116" spans="1:16" ht="12.75">
      <c r="A116" s="25" t="s">
        <v>45</v>
      </c>
      <c s="29" t="s">
        <v>246</v>
      </c>
      <c s="29" t="s">
        <v>727</v>
      </c>
      <c s="25" t="s">
        <v>50</v>
      </c>
      <c s="30" t="s">
        <v>728</v>
      </c>
      <c s="31" t="s">
        <v>230</v>
      </c>
      <c s="32">
        <v>31</v>
      </c>
      <c s="33">
        <v>0</v>
      </c>
      <c s="33">
        <f>ROUND(ROUND(H116,2)*ROUND(G116,3),2)</f>
      </c>
      <c r="O116">
        <f>(I116*21)/100</f>
      </c>
      <c t="s">
        <v>23</v>
      </c>
    </row>
    <row r="117" spans="1:5" ht="38.25">
      <c r="A117" s="34" t="s">
        <v>49</v>
      </c>
      <c r="E117" s="35" t="s">
        <v>923</v>
      </c>
    </row>
    <row r="118" spans="1:5" ht="12.75">
      <c r="A118" s="36" t="s">
        <v>51</v>
      </c>
      <c r="E118" s="37" t="s">
        <v>924</v>
      </c>
    </row>
    <row r="119" spans="1:5" ht="63.75">
      <c r="A119" t="s">
        <v>53</v>
      </c>
      <c r="E119" s="35" t="s">
        <v>731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3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0+O9+O14+O19</f>
      </c>
      <c t="s">
        <v>22</v>
      </c>
    </row>
    <row r="3" spans="1:16" ht="15" customHeight="1">
      <c r="A3" t="s">
        <v>12</v>
      </c>
      <c s="12" t="s">
        <v>14</v>
      </c>
      <c s="13" t="s">
        <v>15</v>
      </c>
      <c s="1"/>
      <c s="14" t="s">
        <v>16</v>
      </c>
      <c s="1"/>
      <c s="9"/>
      <c s="8" t="s">
        <v>925</v>
      </c>
      <c s="38">
        <f>0+I9+I14+I19</f>
      </c>
      <c r="O3" t="s">
        <v>19</v>
      </c>
      <c t="s">
        <v>23</v>
      </c>
    </row>
    <row r="4" spans="1:16" ht="15" customHeight="1">
      <c r="A4" t="s">
        <v>17</v>
      </c>
      <c s="12" t="s">
        <v>121</v>
      </c>
      <c s="13" t="s">
        <v>122</v>
      </c>
      <c s="1"/>
      <c s="14" t="s">
        <v>123</v>
      </c>
      <c s="1"/>
      <c s="1"/>
      <c s="11"/>
      <c s="11"/>
      <c r="O4" t="s">
        <v>20</v>
      </c>
      <c t="s">
        <v>23</v>
      </c>
    </row>
    <row r="5" spans="1:16" ht="12.75" customHeight="1">
      <c r="A5" t="s">
        <v>124</v>
      </c>
      <c s="16" t="s">
        <v>18</v>
      </c>
      <c s="17" t="s">
        <v>925</v>
      </c>
      <c s="6"/>
      <c s="18" t="s">
        <v>926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25.5">
      <c r="A10" s="25" t="s">
        <v>45</v>
      </c>
      <c s="29" t="s">
        <v>29</v>
      </c>
      <c s="29" t="s">
        <v>133</v>
      </c>
      <c s="25" t="s">
        <v>50</v>
      </c>
      <c s="30" t="s">
        <v>134</v>
      </c>
      <c s="31" t="s">
        <v>129</v>
      </c>
      <c s="32">
        <v>9.282</v>
      </c>
      <c s="33">
        <v>0</v>
      </c>
      <c s="33">
        <f>ROUND(ROUND(H10,2)*ROUND(G10,3),2)</f>
      </c>
      <c r="O10">
        <f>(I10*21)/100</f>
      </c>
      <c t="s">
        <v>23</v>
      </c>
    </row>
    <row r="11" spans="1:5" ht="25.5">
      <c r="A11" s="34" t="s">
        <v>49</v>
      </c>
      <c r="E11" s="35" t="s">
        <v>135</v>
      </c>
    </row>
    <row r="12" spans="1:5" ht="12.75">
      <c r="A12" s="36" t="s">
        <v>51</v>
      </c>
      <c r="E12" s="37" t="s">
        <v>927</v>
      </c>
    </row>
    <row r="13" spans="1:5" ht="140.25">
      <c r="A13" t="s">
        <v>53</v>
      </c>
      <c r="E13" s="35" t="s">
        <v>137</v>
      </c>
    </row>
    <row r="14" spans="1:18" ht="12.75" customHeight="1">
      <c r="A14" s="6" t="s">
        <v>43</v>
      </c>
      <c s="6"/>
      <c s="42" t="s">
        <v>29</v>
      </c>
      <c s="6"/>
      <c s="27" t="s">
        <v>146</v>
      </c>
      <c s="6"/>
      <c s="6"/>
      <c s="6"/>
      <c s="43">
        <f>0+Q14</f>
      </c>
      <c r="O14">
        <f>0+R14</f>
      </c>
      <c r="Q14">
        <f>0+I15</f>
      </c>
      <c>
        <f>0+O15</f>
      </c>
    </row>
    <row r="15" spans="1:16" ht="12.75">
      <c r="A15" s="25" t="s">
        <v>45</v>
      </c>
      <c s="29" t="s">
        <v>23</v>
      </c>
      <c s="29" t="s">
        <v>222</v>
      </c>
      <c s="25" t="s">
        <v>50</v>
      </c>
      <c s="30" t="s">
        <v>223</v>
      </c>
      <c s="31" t="s">
        <v>212</v>
      </c>
      <c s="32">
        <v>4.42</v>
      </c>
      <c s="33">
        <v>0</v>
      </c>
      <c s="33">
        <f>ROUND(ROUND(H15,2)*ROUND(G15,3),2)</f>
      </c>
      <c r="O15">
        <f>(I15*21)/100</f>
      </c>
      <c t="s">
        <v>23</v>
      </c>
    </row>
    <row r="16" spans="1:5" ht="63.75">
      <c r="A16" s="34" t="s">
        <v>49</v>
      </c>
      <c r="E16" s="35" t="s">
        <v>928</v>
      </c>
    </row>
    <row r="17" spans="1:5" ht="12.75">
      <c r="A17" s="36" t="s">
        <v>51</v>
      </c>
      <c r="E17" s="37" t="s">
        <v>929</v>
      </c>
    </row>
    <row r="18" spans="1:5" ht="25.5">
      <c r="A18" t="s">
        <v>53</v>
      </c>
      <c r="E18" s="35" t="s">
        <v>226</v>
      </c>
    </row>
    <row r="19" spans="1:18" ht="12.75" customHeight="1">
      <c r="A19" s="6" t="s">
        <v>43</v>
      </c>
      <c s="6"/>
      <c s="42" t="s">
        <v>35</v>
      </c>
      <c s="6"/>
      <c s="27" t="s">
        <v>461</v>
      </c>
      <c s="6"/>
      <c s="6"/>
      <c s="6"/>
      <c s="43">
        <f>0+Q19</f>
      </c>
      <c r="O19">
        <f>0+R19</f>
      </c>
      <c r="Q19">
        <f>0+I20+I24+I28</f>
      </c>
      <c>
        <f>0+O20+O24+O28</f>
      </c>
    </row>
    <row r="20" spans="1:16" ht="12.75">
      <c r="A20" s="25" t="s">
        <v>45</v>
      </c>
      <c s="29" t="s">
        <v>22</v>
      </c>
      <c s="29" t="s">
        <v>492</v>
      </c>
      <c s="25" t="s">
        <v>50</v>
      </c>
      <c s="30" t="s">
        <v>493</v>
      </c>
      <c s="31" t="s">
        <v>149</v>
      </c>
      <c s="32">
        <v>78</v>
      </c>
      <c s="33">
        <v>0</v>
      </c>
      <c s="33">
        <f>ROUND(ROUND(H20,2)*ROUND(G20,3),2)</f>
      </c>
      <c r="O20">
        <f>(I20*21)/100</f>
      </c>
      <c t="s">
        <v>23</v>
      </c>
    </row>
    <row r="21" spans="1:5" ht="38.25">
      <c r="A21" s="34" t="s">
        <v>49</v>
      </c>
      <c r="E21" s="35" t="s">
        <v>494</v>
      </c>
    </row>
    <row r="22" spans="1:5" ht="38.25">
      <c r="A22" s="36" t="s">
        <v>51</v>
      </c>
      <c r="E22" s="37" t="s">
        <v>930</v>
      </c>
    </row>
    <row r="23" spans="1:5" ht="51">
      <c r="A23" t="s">
        <v>53</v>
      </c>
      <c r="E23" s="35" t="s">
        <v>490</v>
      </c>
    </row>
    <row r="24" spans="1:16" ht="12.75">
      <c r="A24" s="25" t="s">
        <v>45</v>
      </c>
      <c s="29" t="s">
        <v>33</v>
      </c>
      <c s="29" t="s">
        <v>503</v>
      </c>
      <c s="25" t="s">
        <v>50</v>
      </c>
      <c s="30" t="s">
        <v>504</v>
      </c>
      <c s="31" t="s">
        <v>149</v>
      </c>
      <c s="32">
        <v>52</v>
      </c>
      <c s="33">
        <v>0</v>
      </c>
      <c s="33">
        <f>ROUND(ROUND(H24,2)*ROUND(G24,3),2)</f>
      </c>
      <c r="O24">
        <f>(I24*21)/100</f>
      </c>
      <c t="s">
        <v>23</v>
      </c>
    </row>
    <row r="25" spans="1:5" ht="25.5">
      <c r="A25" s="34" t="s">
        <v>49</v>
      </c>
      <c r="E25" s="35" t="s">
        <v>505</v>
      </c>
    </row>
    <row r="26" spans="1:5" ht="12.75">
      <c r="A26" s="36" t="s">
        <v>51</v>
      </c>
      <c r="E26" s="37" t="s">
        <v>931</v>
      </c>
    </row>
    <row r="27" spans="1:5" ht="140.25">
      <c r="A27" t="s">
        <v>53</v>
      </c>
      <c r="E27" s="35" t="s">
        <v>507</v>
      </c>
    </row>
    <row r="28" spans="1:16" ht="12.75">
      <c r="A28" s="25" t="s">
        <v>45</v>
      </c>
      <c s="29" t="s">
        <v>35</v>
      </c>
      <c s="29" t="s">
        <v>509</v>
      </c>
      <c s="25" t="s">
        <v>50</v>
      </c>
      <c s="30" t="s">
        <v>510</v>
      </c>
      <c s="31" t="s">
        <v>149</v>
      </c>
      <c s="32">
        <v>26</v>
      </c>
      <c s="33">
        <v>0</v>
      </c>
      <c s="33">
        <f>ROUND(ROUND(H28,2)*ROUND(G28,3),2)</f>
      </c>
      <c r="O28">
        <f>(I28*21)/100</f>
      </c>
      <c t="s">
        <v>23</v>
      </c>
    </row>
    <row r="29" spans="1:5" ht="25.5">
      <c r="A29" s="34" t="s">
        <v>49</v>
      </c>
      <c r="E29" s="35" t="s">
        <v>511</v>
      </c>
    </row>
    <row r="30" spans="1:5" ht="12.75">
      <c r="A30" s="36" t="s">
        <v>51</v>
      </c>
      <c r="E30" s="37" t="s">
        <v>932</v>
      </c>
    </row>
    <row r="31" spans="1:5" ht="140.25">
      <c r="A31" t="s">
        <v>53</v>
      </c>
      <c r="E31" s="35" t="s">
        <v>507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4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0+O9+O14+O19+O32</f>
      </c>
      <c t="s">
        <v>22</v>
      </c>
    </row>
    <row r="3" spans="1:16" ht="15" customHeight="1">
      <c r="A3" t="s">
        <v>12</v>
      </c>
      <c s="12" t="s">
        <v>14</v>
      </c>
      <c s="13" t="s">
        <v>15</v>
      </c>
      <c s="1"/>
      <c s="14" t="s">
        <v>16</v>
      </c>
      <c s="1"/>
      <c s="9"/>
      <c s="8" t="s">
        <v>933</v>
      </c>
      <c s="38">
        <f>0+I9+I14+I19+I32</f>
      </c>
      <c r="O3" t="s">
        <v>19</v>
      </c>
      <c t="s">
        <v>23</v>
      </c>
    </row>
    <row r="4" spans="1:16" ht="15" customHeight="1">
      <c r="A4" t="s">
        <v>17</v>
      </c>
      <c s="12" t="s">
        <v>121</v>
      </c>
      <c s="13" t="s">
        <v>122</v>
      </c>
      <c s="1"/>
      <c s="14" t="s">
        <v>123</v>
      </c>
      <c s="1"/>
      <c s="1"/>
      <c s="11"/>
      <c s="11"/>
      <c r="O4" t="s">
        <v>20</v>
      </c>
      <c t="s">
        <v>23</v>
      </c>
    </row>
    <row r="5" spans="1:16" ht="12.75" customHeight="1">
      <c r="A5" t="s">
        <v>124</v>
      </c>
      <c s="16" t="s">
        <v>18</v>
      </c>
      <c s="17" t="s">
        <v>933</v>
      </c>
      <c s="6"/>
      <c s="18" t="s">
        <v>934</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25.5">
      <c r="A10" s="25" t="s">
        <v>45</v>
      </c>
      <c s="29" t="s">
        <v>29</v>
      </c>
      <c s="29" t="s">
        <v>133</v>
      </c>
      <c s="25" t="s">
        <v>50</v>
      </c>
      <c s="30" t="s">
        <v>134</v>
      </c>
      <c s="31" t="s">
        <v>129</v>
      </c>
      <c s="32">
        <v>26.225</v>
      </c>
      <c s="33">
        <v>0</v>
      </c>
      <c s="33">
        <f>ROUND(ROUND(H10,2)*ROUND(G10,3),2)</f>
      </c>
      <c r="O10">
        <f>(I10*21)/100</f>
      </c>
      <c t="s">
        <v>23</v>
      </c>
    </row>
    <row r="11" spans="1:5" ht="25.5">
      <c r="A11" s="34" t="s">
        <v>49</v>
      </c>
      <c r="E11" s="35" t="s">
        <v>135</v>
      </c>
    </row>
    <row r="12" spans="1:5" ht="12.75">
      <c r="A12" s="36" t="s">
        <v>51</v>
      </c>
      <c r="E12" s="37" t="s">
        <v>935</v>
      </c>
    </row>
    <row r="13" spans="1:5" ht="140.25">
      <c r="A13" t="s">
        <v>53</v>
      </c>
      <c r="E13" s="35" t="s">
        <v>137</v>
      </c>
    </row>
    <row r="14" spans="1:18" ht="12.75" customHeight="1">
      <c r="A14" s="6" t="s">
        <v>43</v>
      </c>
      <c s="6"/>
      <c s="42" t="s">
        <v>29</v>
      </c>
      <c s="6"/>
      <c s="27" t="s">
        <v>146</v>
      </c>
      <c s="6"/>
      <c s="6"/>
      <c s="6"/>
      <c s="43">
        <f>0+Q14</f>
      </c>
      <c r="O14">
        <f>0+R14</f>
      </c>
      <c r="Q14">
        <f>0+I15</f>
      </c>
      <c>
        <f>0+O15</f>
      </c>
    </row>
    <row r="15" spans="1:16" ht="12.75">
      <c r="A15" s="25" t="s">
        <v>45</v>
      </c>
      <c s="29" t="s">
        <v>23</v>
      </c>
      <c s="29" t="s">
        <v>222</v>
      </c>
      <c s="25" t="s">
        <v>50</v>
      </c>
      <c s="30" t="s">
        <v>223</v>
      </c>
      <c s="31" t="s">
        <v>212</v>
      </c>
      <c s="32">
        <v>12.488</v>
      </c>
      <c s="33">
        <v>0</v>
      </c>
      <c s="33">
        <f>ROUND(ROUND(H15,2)*ROUND(G15,3),2)</f>
      </c>
      <c r="O15">
        <f>(I15*21)/100</f>
      </c>
      <c t="s">
        <v>23</v>
      </c>
    </row>
    <row r="16" spans="1:5" ht="63.75">
      <c r="A16" s="34" t="s">
        <v>49</v>
      </c>
      <c r="E16" s="35" t="s">
        <v>928</v>
      </c>
    </row>
    <row r="17" spans="1:5" ht="12.75">
      <c r="A17" s="36" t="s">
        <v>51</v>
      </c>
      <c r="E17" s="37" t="s">
        <v>936</v>
      </c>
    </row>
    <row r="18" spans="1:5" ht="25.5">
      <c r="A18" t="s">
        <v>53</v>
      </c>
      <c r="E18" s="35" t="s">
        <v>226</v>
      </c>
    </row>
    <row r="19" spans="1:18" ht="12.75" customHeight="1">
      <c r="A19" s="6" t="s">
        <v>43</v>
      </c>
      <c s="6"/>
      <c s="42" t="s">
        <v>35</v>
      </c>
      <c s="6"/>
      <c s="27" t="s">
        <v>461</v>
      </c>
      <c s="6"/>
      <c s="6"/>
      <c s="6"/>
      <c s="43">
        <f>0+Q19</f>
      </c>
      <c r="O19">
        <f>0+R19</f>
      </c>
      <c r="Q19">
        <f>0+I20+I24+I28</f>
      </c>
      <c>
        <f>0+O20+O24+O28</f>
      </c>
    </row>
    <row r="20" spans="1:16" ht="12.75">
      <c r="A20" s="25" t="s">
        <v>45</v>
      </c>
      <c s="29" t="s">
        <v>22</v>
      </c>
      <c s="29" t="s">
        <v>492</v>
      </c>
      <c s="25" t="s">
        <v>50</v>
      </c>
      <c s="30" t="s">
        <v>493</v>
      </c>
      <c s="31" t="s">
        <v>149</v>
      </c>
      <c s="32">
        <v>223.75</v>
      </c>
      <c s="33">
        <v>0</v>
      </c>
      <c s="33">
        <f>ROUND(ROUND(H20,2)*ROUND(G20,3),2)</f>
      </c>
      <c r="O20">
        <f>(I20*21)/100</f>
      </c>
      <c t="s">
        <v>23</v>
      </c>
    </row>
    <row r="21" spans="1:5" ht="38.25">
      <c r="A21" s="34" t="s">
        <v>49</v>
      </c>
      <c r="E21" s="35" t="s">
        <v>494</v>
      </c>
    </row>
    <row r="22" spans="1:5" ht="38.25">
      <c r="A22" s="36" t="s">
        <v>51</v>
      </c>
      <c r="E22" s="37" t="s">
        <v>937</v>
      </c>
    </row>
    <row r="23" spans="1:5" ht="51">
      <c r="A23" t="s">
        <v>53</v>
      </c>
      <c r="E23" s="35" t="s">
        <v>490</v>
      </c>
    </row>
    <row r="24" spans="1:16" ht="12.75">
      <c r="A24" s="25" t="s">
        <v>45</v>
      </c>
      <c s="29" t="s">
        <v>33</v>
      </c>
      <c s="29" t="s">
        <v>503</v>
      </c>
      <c s="25" t="s">
        <v>50</v>
      </c>
      <c s="30" t="s">
        <v>504</v>
      </c>
      <c s="31" t="s">
        <v>149</v>
      </c>
      <c s="32">
        <v>158.75</v>
      </c>
      <c s="33">
        <v>0</v>
      </c>
      <c s="33">
        <f>ROUND(ROUND(H24,2)*ROUND(G24,3),2)</f>
      </c>
      <c r="O24">
        <f>(I24*21)/100</f>
      </c>
      <c t="s">
        <v>23</v>
      </c>
    </row>
    <row r="25" spans="1:5" ht="25.5">
      <c r="A25" s="34" t="s">
        <v>49</v>
      </c>
      <c r="E25" s="35" t="s">
        <v>505</v>
      </c>
    </row>
    <row r="26" spans="1:5" ht="12.75">
      <c r="A26" s="36" t="s">
        <v>51</v>
      </c>
      <c r="E26" s="37" t="s">
        <v>938</v>
      </c>
    </row>
    <row r="27" spans="1:5" ht="140.25">
      <c r="A27" t="s">
        <v>53</v>
      </c>
      <c r="E27" s="35" t="s">
        <v>507</v>
      </c>
    </row>
    <row r="28" spans="1:16" ht="12.75">
      <c r="A28" s="25" t="s">
        <v>45</v>
      </c>
      <c s="29" t="s">
        <v>35</v>
      </c>
      <c s="29" t="s">
        <v>509</v>
      </c>
      <c s="25" t="s">
        <v>50</v>
      </c>
      <c s="30" t="s">
        <v>510</v>
      </c>
      <c s="31" t="s">
        <v>149</v>
      </c>
      <c s="32">
        <v>65</v>
      </c>
      <c s="33">
        <v>0</v>
      </c>
      <c s="33">
        <f>ROUND(ROUND(H28,2)*ROUND(G28,3),2)</f>
      </c>
      <c r="O28">
        <f>(I28*21)/100</f>
      </c>
      <c t="s">
        <v>23</v>
      </c>
    </row>
    <row r="29" spans="1:5" ht="25.5">
      <c r="A29" s="34" t="s">
        <v>49</v>
      </c>
      <c r="E29" s="35" t="s">
        <v>511</v>
      </c>
    </row>
    <row r="30" spans="1:5" ht="12.75">
      <c r="A30" s="36" t="s">
        <v>51</v>
      </c>
      <c r="E30" s="37" t="s">
        <v>939</v>
      </c>
    </row>
    <row r="31" spans="1:5" ht="140.25">
      <c r="A31" t="s">
        <v>53</v>
      </c>
      <c r="E31" s="35" t="s">
        <v>507</v>
      </c>
    </row>
    <row r="32" spans="1:18" ht="12.75" customHeight="1">
      <c r="A32" s="6" t="s">
        <v>43</v>
      </c>
      <c s="6"/>
      <c s="42" t="s">
        <v>40</v>
      </c>
      <c s="6"/>
      <c s="27" t="s">
        <v>618</v>
      </c>
      <c s="6"/>
      <c s="6"/>
      <c s="6"/>
      <c s="43">
        <f>0+Q32</f>
      </c>
      <c r="O32">
        <f>0+R32</f>
      </c>
      <c r="Q32">
        <f>0+I33+I37</f>
      </c>
      <c>
        <f>0+O33+O37</f>
      </c>
    </row>
    <row r="33" spans="1:16" ht="25.5">
      <c r="A33" s="25" t="s">
        <v>45</v>
      </c>
      <c s="29" t="s">
        <v>37</v>
      </c>
      <c s="29" t="s">
        <v>701</v>
      </c>
      <c s="25" t="s">
        <v>50</v>
      </c>
      <c s="30" t="s">
        <v>702</v>
      </c>
      <c s="31" t="s">
        <v>149</v>
      </c>
      <c s="32">
        <v>4.125</v>
      </c>
      <c s="33">
        <v>0</v>
      </c>
      <c s="33">
        <f>ROUND(ROUND(H33,2)*ROUND(G33,3),2)</f>
      </c>
      <c r="O33">
        <f>(I33*21)/100</f>
      </c>
      <c t="s">
        <v>23</v>
      </c>
    </row>
    <row r="34" spans="1:5" ht="12.75">
      <c r="A34" s="34" t="s">
        <v>49</v>
      </c>
      <c r="E34" s="35" t="s">
        <v>703</v>
      </c>
    </row>
    <row r="35" spans="1:5" ht="12.75">
      <c r="A35" s="36" t="s">
        <v>51</v>
      </c>
      <c r="E35" s="37" t="s">
        <v>940</v>
      </c>
    </row>
    <row r="36" spans="1:5" ht="38.25">
      <c r="A36" t="s">
        <v>53</v>
      </c>
      <c r="E36" s="35" t="s">
        <v>705</v>
      </c>
    </row>
    <row r="37" spans="1:16" ht="25.5">
      <c r="A37" s="25" t="s">
        <v>45</v>
      </c>
      <c s="29" t="s">
        <v>73</v>
      </c>
      <c s="29" t="s">
        <v>707</v>
      </c>
      <c s="25" t="s">
        <v>50</v>
      </c>
      <c s="30" t="s">
        <v>708</v>
      </c>
      <c s="31" t="s">
        <v>149</v>
      </c>
      <c s="32">
        <v>4.125</v>
      </c>
      <c s="33">
        <v>0</v>
      </c>
      <c s="33">
        <f>ROUND(ROUND(H37,2)*ROUND(G37,3),2)</f>
      </c>
      <c r="O37">
        <f>(I37*21)/100</f>
      </c>
      <c t="s">
        <v>23</v>
      </c>
    </row>
    <row r="38" spans="1:5" ht="12.75">
      <c r="A38" s="34" t="s">
        <v>49</v>
      </c>
      <c r="E38" s="35" t="s">
        <v>703</v>
      </c>
    </row>
    <row r="39" spans="1:5" ht="12.75">
      <c r="A39" s="36" t="s">
        <v>51</v>
      </c>
      <c r="E39" s="37" t="s">
        <v>940</v>
      </c>
    </row>
    <row r="40" spans="1:5" ht="38.25">
      <c r="A40" t="s">
        <v>53</v>
      </c>
      <c r="E40" s="35" t="s">
        <v>705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8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f>
      </c>
      <c t="s">
        <v>22</v>
      </c>
    </row>
    <row r="3" spans="1:16" ht="15" customHeight="1">
      <c r="A3" t="s">
        <v>12</v>
      </c>
      <c s="12" t="s">
        <v>14</v>
      </c>
      <c s="13" t="s">
        <v>15</v>
      </c>
      <c s="1"/>
      <c s="14" t="s">
        <v>16</v>
      </c>
      <c s="1"/>
      <c s="9"/>
      <c s="8" t="s">
        <v>125</v>
      </c>
      <c s="38">
        <f>0+I9+I14</f>
      </c>
      <c r="O3" t="s">
        <v>19</v>
      </c>
      <c t="s">
        <v>23</v>
      </c>
    </row>
    <row r="4" spans="1:16" ht="15" customHeight="1">
      <c r="A4" t="s">
        <v>17</v>
      </c>
      <c s="12" t="s">
        <v>121</v>
      </c>
      <c s="13" t="s">
        <v>941</v>
      </c>
      <c s="1"/>
      <c s="14" t="s">
        <v>942</v>
      </c>
      <c s="1"/>
      <c s="1"/>
      <c s="11"/>
      <c s="11"/>
      <c r="O4" t="s">
        <v>20</v>
      </c>
      <c t="s">
        <v>23</v>
      </c>
    </row>
    <row r="5" spans="1:16" ht="12.75" customHeight="1">
      <c r="A5" t="s">
        <v>124</v>
      </c>
      <c s="16" t="s">
        <v>18</v>
      </c>
      <c s="17" t="s">
        <v>125</v>
      </c>
      <c s="6"/>
      <c s="18" t="s">
        <v>943</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29</v>
      </c>
      <c s="29" t="s">
        <v>944</v>
      </c>
      <c s="25" t="s">
        <v>50</v>
      </c>
      <c s="30" t="s">
        <v>945</v>
      </c>
      <c s="31" t="s">
        <v>48</v>
      </c>
      <c s="32">
        <v>1</v>
      </c>
      <c s="33">
        <v>0</v>
      </c>
      <c s="33">
        <f>ROUND(ROUND(H10,2)*ROUND(G10,3),2)</f>
      </c>
      <c r="O10">
        <f>(I10*21)/100</f>
      </c>
      <c t="s">
        <v>23</v>
      </c>
    </row>
    <row r="11" spans="1:5" ht="63.75">
      <c r="A11" s="34" t="s">
        <v>49</v>
      </c>
      <c r="E11" s="35" t="s">
        <v>946</v>
      </c>
    </row>
    <row r="12" spans="1:5" ht="12.75">
      <c r="A12" s="36" t="s">
        <v>51</v>
      </c>
      <c r="E12" s="37" t="s">
        <v>64</v>
      </c>
    </row>
    <row r="13" spans="1:5" ht="12.75">
      <c r="A13" t="s">
        <v>53</v>
      </c>
      <c r="E13" s="35" t="s">
        <v>120</v>
      </c>
    </row>
    <row r="14" spans="1:18" ht="12.75" customHeight="1">
      <c r="A14" s="6" t="s">
        <v>43</v>
      </c>
      <c s="6"/>
      <c s="42" t="s">
        <v>40</v>
      </c>
      <c s="6"/>
      <c s="27" t="s">
        <v>618</v>
      </c>
      <c s="6"/>
      <c s="6"/>
      <c s="6"/>
      <c s="43">
        <f>0+Q14</f>
      </c>
      <c r="O14">
        <f>0+R14</f>
      </c>
      <c r="Q14">
        <f>0+I15+I19+I23+I27+I31+I35+I39+I43+I47+I51+I55+I59+I63+I67+I71+I75+I79</f>
      </c>
      <c>
        <f>0+O15+O19+O23+O27+O31+O35+O39+O43+O47+O51+O55+O59+O63+O67+O71+O75+O79</f>
      </c>
    </row>
    <row r="15" spans="1:16" ht="12.75">
      <c r="A15" s="25" t="s">
        <v>45</v>
      </c>
      <c s="29" t="s">
        <v>23</v>
      </c>
      <c s="29" t="s">
        <v>947</v>
      </c>
      <c s="25" t="s">
        <v>50</v>
      </c>
      <c s="30" t="s">
        <v>948</v>
      </c>
      <c s="31" t="s">
        <v>170</v>
      </c>
      <c s="32">
        <v>50</v>
      </c>
      <c s="33">
        <v>0</v>
      </c>
      <c s="33">
        <f>ROUND(ROUND(H15,2)*ROUND(G15,3),2)</f>
      </c>
      <c r="O15">
        <f>(I15*21)/100</f>
      </c>
      <c t="s">
        <v>23</v>
      </c>
    </row>
    <row r="16" spans="1:5" ht="12.75">
      <c r="A16" s="34" t="s">
        <v>49</v>
      </c>
      <c r="E16" s="35" t="s">
        <v>50</v>
      </c>
    </row>
    <row r="17" spans="1:5" ht="25.5">
      <c r="A17" s="36" t="s">
        <v>51</v>
      </c>
      <c r="E17" s="37" t="s">
        <v>949</v>
      </c>
    </row>
    <row r="18" spans="1:5" ht="38.25">
      <c r="A18" t="s">
        <v>53</v>
      </c>
      <c r="E18" s="35" t="s">
        <v>950</v>
      </c>
    </row>
    <row r="19" spans="1:16" ht="25.5">
      <c r="A19" s="25" t="s">
        <v>45</v>
      </c>
      <c s="29" t="s">
        <v>22</v>
      </c>
      <c s="29" t="s">
        <v>951</v>
      </c>
      <c s="25" t="s">
        <v>112</v>
      </c>
      <c s="30" t="s">
        <v>952</v>
      </c>
      <c s="31" t="s">
        <v>48</v>
      </c>
      <c s="32">
        <v>1</v>
      </c>
      <c s="33">
        <v>0</v>
      </c>
      <c s="33">
        <f>ROUND(ROUND(H19,2)*ROUND(G19,3),2)</f>
      </c>
      <c r="O19">
        <f>(I19*21)/100</f>
      </c>
      <c t="s">
        <v>23</v>
      </c>
    </row>
    <row r="20" spans="1:5" ht="12.75">
      <c r="A20" s="34" t="s">
        <v>49</v>
      </c>
      <c r="E20" s="35" t="s">
        <v>953</v>
      </c>
    </row>
    <row r="21" spans="1:5" ht="38.25">
      <c r="A21" s="36" t="s">
        <v>51</v>
      </c>
      <c r="E21" s="37" t="s">
        <v>954</v>
      </c>
    </row>
    <row r="22" spans="1:5" ht="63.75">
      <c r="A22" t="s">
        <v>53</v>
      </c>
      <c r="E22" s="35" t="s">
        <v>955</v>
      </c>
    </row>
    <row r="23" spans="1:16" ht="12.75">
      <c r="A23" s="25" t="s">
        <v>45</v>
      </c>
      <c s="29" t="s">
        <v>33</v>
      </c>
      <c s="29" t="s">
        <v>666</v>
      </c>
      <c s="25" t="s">
        <v>112</v>
      </c>
      <c s="30" t="s">
        <v>667</v>
      </c>
      <c s="31" t="s">
        <v>48</v>
      </c>
      <c s="32">
        <v>1</v>
      </c>
      <c s="33">
        <v>0</v>
      </c>
      <c s="33">
        <f>ROUND(ROUND(H23,2)*ROUND(G23,3),2)</f>
      </c>
      <c r="O23">
        <f>(I23*21)/100</f>
      </c>
      <c t="s">
        <v>23</v>
      </c>
    </row>
    <row r="24" spans="1:5" ht="12.75">
      <c r="A24" s="34" t="s">
        <v>49</v>
      </c>
      <c r="E24" s="35" t="s">
        <v>50</v>
      </c>
    </row>
    <row r="25" spans="1:5" ht="38.25">
      <c r="A25" s="36" t="s">
        <v>51</v>
      </c>
      <c r="E25" s="37" t="s">
        <v>954</v>
      </c>
    </row>
    <row r="26" spans="1:5" ht="25.5">
      <c r="A26" t="s">
        <v>53</v>
      </c>
      <c r="E26" s="35" t="s">
        <v>670</v>
      </c>
    </row>
    <row r="27" spans="1:16" ht="25.5">
      <c r="A27" s="25" t="s">
        <v>45</v>
      </c>
      <c s="29" t="s">
        <v>35</v>
      </c>
      <c s="29" t="s">
        <v>956</v>
      </c>
      <c s="25" t="s">
        <v>112</v>
      </c>
      <c s="30" t="s">
        <v>957</v>
      </c>
      <c s="31" t="s">
        <v>48</v>
      </c>
      <c s="32">
        <v>1</v>
      </c>
      <c s="33">
        <v>0</v>
      </c>
      <c s="33">
        <f>ROUND(ROUND(H27,2)*ROUND(G27,3),2)</f>
      </c>
      <c r="O27">
        <f>(I27*21)/100</f>
      </c>
      <c t="s">
        <v>23</v>
      </c>
    </row>
    <row r="28" spans="1:5" ht="12.75">
      <c r="A28" s="34" t="s">
        <v>49</v>
      </c>
      <c r="E28" s="35" t="s">
        <v>953</v>
      </c>
    </row>
    <row r="29" spans="1:5" ht="38.25">
      <c r="A29" s="36" t="s">
        <v>51</v>
      </c>
      <c r="E29" s="37" t="s">
        <v>958</v>
      </c>
    </row>
    <row r="30" spans="1:5" ht="63.75">
      <c r="A30" t="s">
        <v>53</v>
      </c>
      <c r="E30" s="35" t="s">
        <v>955</v>
      </c>
    </row>
    <row r="31" spans="1:16" ht="12.75">
      <c r="A31" s="25" t="s">
        <v>45</v>
      </c>
      <c s="29" t="s">
        <v>37</v>
      </c>
      <c s="29" t="s">
        <v>959</v>
      </c>
      <c s="25" t="s">
        <v>112</v>
      </c>
      <c s="30" t="s">
        <v>960</v>
      </c>
      <c s="31" t="s">
        <v>48</v>
      </c>
      <c s="32">
        <v>1</v>
      </c>
      <c s="33">
        <v>0</v>
      </c>
      <c s="33">
        <f>ROUND(ROUND(H31,2)*ROUND(G31,3),2)</f>
      </c>
      <c r="O31">
        <f>(I31*21)/100</f>
      </c>
      <c t="s">
        <v>23</v>
      </c>
    </row>
    <row r="32" spans="1:5" ht="12.75">
      <c r="A32" s="34" t="s">
        <v>49</v>
      </c>
      <c r="E32" s="35" t="s">
        <v>50</v>
      </c>
    </row>
    <row r="33" spans="1:5" ht="38.25">
      <c r="A33" s="36" t="s">
        <v>51</v>
      </c>
      <c r="E33" s="37" t="s">
        <v>958</v>
      </c>
    </row>
    <row r="34" spans="1:5" ht="25.5">
      <c r="A34" t="s">
        <v>53</v>
      </c>
      <c r="E34" s="35" t="s">
        <v>670</v>
      </c>
    </row>
    <row r="35" spans="1:16" ht="12.75">
      <c r="A35" s="25" t="s">
        <v>45</v>
      </c>
      <c s="29" t="s">
        <v>73</v>
      </c>
      <c s="29" t="s">
        <v>961</v>
      </c>
      <c s="25" t="s">
        <v>112</v>
      </c>
      <c s="30" t="s">
        <v>962</v>
      </c>
      <c s="31" t="s">
        <v>48</v>
      </c>
      <c s="32">
        <v>1</v>
      </c>
      <c s="33">
        <v>0</v>
      </c>
      <c s="33">
        <f>ROUND(ROUND(H35,2)*ROUND(G35,3),2)</f>
      </c>
      <c r="O35">
        <f>(I35*21)/100</f>
      </c>
      <c t="s">
        <v>23</v>
      </c>
    </row>
    <row r="36" spans="1:5" ht="12.75">
      <c r="A36" s="34" t="s">
        <v>49</v>
      </c>
      <c r="E36" s="35" t="s">
        <v>953</v>
      </c>
    </row>
    <row r="37" spans="1:5" ht="38.25">
      <c r="A37" s="36" t="s">
        <v>51</v>
      </c>
      <c r="E37" s="37" t="s">
        <v>963</v>
      </c>
    </row>
    <row r="38" spans="1:5" ht="76.5">
      <c r="A38" t="s">
        <v>53</v>
      </c>
      <c r="E38" s="35" t="s">
        <v>964</v>
      </c>
    </row>
    <row r="39" spans="1:16" ht="12.75">
      <c r="A39" s="25" t="s">
        <v>45</v>
      </c>
      <c s="29" t="s">
        <v>76</v>
      </c>
      <c s="29" t="s">
        <v>965</v>
      </c>
      <c s="25" t="s">
        <v>112</v>
      </c>
      <c s="30" t="s">
        <v>966</v>
      </c>
      <c s="31" t="s">
        <v>48</v>
      </c>
      <c s="32">
        <v>1</v>
      </c>
      <c s="33">
        <v>0</v>
      </c>
      <c s="33">
        <f>ROUND(ROUND(H39,2)*ROUND(G39,3),2)</f>
      </c>
      <c r="O39">
        <f>(I39*21)/100</f>
      </c>
      <c t="s">
        <v>23</v>
      </c>
    </row>
    <row r="40" spans="1:5" ht="12.75">
      <c r="A40" s="34" t="s">
        <v>49</v>
      </c>
      <c r="E40" s="35" t="s">
        <v>50</v>
      </c>
    </row>
    <row r="41" spans="1:5" ht="38.25">
      <c r="A41" s="36" t="s">
        <v>51</v>
      </c>
      <c r="E41" s="37" t="s">
        <v>963</v>
      </c>
    </row>
    <row r="42" spans="1:5" ht="25.5">
      <c r="A42" t="s">
        <v>53</v>
      </c>
      <c r="E42" s="35" t="s">
        <v>967</v>
      </c>
    </row>
    <row r="43" spans="1:16" ht="12.75">
      <c r="A43" s="25" t="s">
        <v>45</v>
      </c>
      <c s="29" t="s">
        <v>40</v>
      </c>
      <c s="29" t="s">
        <v>968</v>
      </c>
      <c s="25" t="s">
        <v>112</v>
      </c>
      <c s="30" t="s">
        <v>969</v>
      </c>
      <c s="31" t="s">
        <v>48</v>
      </c>
      <c s="32">
        <v>1</v>
      </c>
      <c s="33">
        <v>0</v>
      </c>
      <c s="33">
        <f>ROUND(ROUND(H43,2)*ROUND(G43,3),2)</f>
      </c>
      <c r="O43">
        <f>(I43*21)/100</f>
      </c>
      <c t="s">
        <v>23</v>
      </c>
    </row>
    <row r="44" spans="1:5" ht="12.75">
      <c r="A44" s="34" t="s">
        <v>49</v>
      </c>
      <c r="E44" s="35" t="s">
        <v>953</v>
      </c>
    </row>
    <row r="45" spans="1:5" ht="38.25">
      <c r="A45" s="36" t="s">
        <v>51</v>
      </c>
      <c r="E45" s="37" t="s">
        <v>970</v>
      </c>
    </row>
    <row r="46" spans="1:5" ht="76.5">
      <c r="A46" t="s">
        <v>53</v>
      </c>
      <c r="E46" s="35" t="s">
        <v>964</v>
      </c>
    </row>
    <row r="47" spans="1:16" ht="12.75">
      <c r="A47" s="25" t="s">
        <v>45</v>
      </c>
      <c s="29" t="s">
        <v>42</v>
      </c>
      <c s="29" t="s">
        <v>971</v>
      </c>
      <c s="25" t="s">
        <v>112</v>
      </c>
      <c s="30" t="s">
        <v>972</v>
      </c>
      <c s="31" t="s">
        <v>48</v>
      </c>
      <c s="32">
        <v>1</v>
      </c>
      <c s="33">
        <v>0</v>
      </c>
      <c s="33">
        <f>ROUND(ROUND(H47,2)*ROUND(G47,3),2)</f>
      </c>
      <c r="O47">
        <f>(I47*21)/100</f>
      </c>
      <c t="s">
        <v>23</v>
      </c>
    </row>
    <row r="48" spans="1:5" ht="12.75">
      <c r="A48" s="34" t="s">
        <v>49</v>
      </c>
      <c r="E48" s="35" t="s">
        <v>50</v>
      </c>
    </row>
    <row r="49" spans="1:5" ht="38.25">
      <c r="A49" s="36" t="s">
        <v>51</v>
      </c>
      <c r="E49" s="37" t="s">
        <v>970</v>
      </c>
    </row>
    <row r="50" spans="1:5" ht="25.5">
      <c r="A50" t="s">
        <v>53</v>
      </c>
      <c r="E50" s="35" t="s">
        <v>967</v>
      </c>
    </row>
    <row r="51" spans="1:16" ht="12.75">
      <c r="A51" s="25" t="s">
        <v>45</v>
      </c>
      <c s="29" t="s">
        <v>85</v>
      </c>
      <c s="29" t="s">
        <v>973</v>
      </c>
      <c s="25" t="s">
        <v>112</v>
      </c>
      <c s="30" t="s">
        <v>974</v>
      </c>
      <c s="31" t="s">
        <v>48</v>
      </c>
      <c s="32">
        <v>1</v>
      </c>
      <c s="33">
        <v>0</v>
      </c>
      <c s="33">
        <f>ROUND(ROUND(H51,2)*ROUND(G51,3),2)</f>
      </c>
      <c r="O51">
        <f>(I51*21)/100</f>
      </c>
      <c t="s">
        <v>23</v>
      </c>
    </row>
    <row r="52" spans="1:5" ht="12.75">
      <c r="A52" s="34" t="s">
        <v>49</v>
      </c>
      <c r="E52" s="35" t="s">
        <v>953</v>
      </c>
    </row>
    <row r="53" spans="1:5" ht="38.25">
      <c r="A53" s="36" t="s">
        <v>51</v>
      </c>
      <c r="E53" s="37" t="s">
        <v>963</v>
      </c>
    </row>
    <row r="54" spans="1:5" ht="76.5">
      <c r="A54" t="s">
        <v>53</v>
      </c>
      <c r="E54" s="35" t="s">
        <v>964</v>
      </c>
    </row>
    <row r="55" spans="1:16" ht="12.75">
      <c r="A55" s="25" t="s">
        <v>45</v>
      </c>
      <c s="29" t="s">
        <v>90</v>
      </c>
      <c s="29" t="s">
        <v>975</v>
      </c>
      <c s="25" t="s">
        <v>112</v>
      </c>
      <c s="30" t="s">
        <v>976</v>
      </c>
      <c s="31" t="s">
        <v>48</v>
      </c>
      <c s="32">
        <v>1</v>
      </c>
      <c s="33">
        <v>0</v>
      </c>
      <c s="33">
        <f>ROUND(ROUND(H55,2)*ROUND(G55,3),2)</f>
      </c>
      <c r="O55">
        <f>(I55*21)/100</f>
      </c>
      <c t="s">
        <v>23</v>
      </c>
    </row>
    <row r="56" spans="1:5" ht="12.75">
      <c r="A56" s="34" t="s">
        <v>49</v>
      </c>
      <c r="E56" s="35" t="s">
        <v>50</v>
      </c>
    </row>
    <row r="57" spans="1:5" ht="38.25">
      <c r="A57" s="36" t="s">
        <v>51</v>
      </c>
      <c r="E57" s="37" t="s">
        <v>963</v>
      </c>
    </row>
    <row r="58" spans="1:5" ht="25.5">
      <c r="A58" t="s">
        <v>53</v>
      </c>
      <c r="E58" s="35" t="s">
        <v>967</v>
      </c>
    </row>
    <row r="59" spans="1:16" ht="12.75">
      <c r="A59" s="25" t="s">
        <v>45</v>
      </c>
      <c s="29" t="s">
        <v>95</v>
      </c>
      <c s="29" t="s">
        <v>977</v>
      </c>
      <c s="25" t="s">
        <v>112</v>
      </c>
      <c s="30" t="s">
        <v>978</v>
      </c>
      <c s="31" t="s">
        <v>48</v>
      </c>
      <c s="32">
        <v>1</v>
      </c>
      <c s="33">
        <v>0</v>
      </c>
      <c s="33">
        <f>ROUND(ROUND(H59,2)*ROUND(G59,3),2)</f>
      </c>
      <c r="O59">
        <f>(I59*21)/100</f>
      </c>
      <c t="s">
        <v>23</v>
      </c>
    </row>
    <row r="60" spans="1:5" ht="12.75">
      <c r="A60" s="34" t="s">
        <v>49</v>
      </c>
      <c r="E60" s="35" t="s">
        <v>953</v>
      </c>
    </row>
    <row r="61" spans="1:5" ht="38.25">
      <c r="A61" s="36" t="s">
        <v>51</v>
      </c>
      <c r="E61" s="37" t="s">
        <v>970</v>
      </c>
    </row>
    <row r="62" spans="1:5" ht="63.75">
      <c r="A62" t="s">
        <v>53</v>
      </c>
      <c r="E62" s="35" t="s">
        <v>979</v>
      </c>
    </row>
    <row r="63" spans="1:16" ht="12.75">
      <c r="A63" s="25" t="s">
        <v>45</v>
      </c>
      <c s="29" t="s">
        <v>101</v>
      </c>
      <c s="29" t="s">
        <v>980</v>
      </c>
      <c s="25" t="s">
        <v>112</v>
      </c>
      <c s="30" t="s">
        <v>981</v>
      </c>
      <c s="31" t="s">
        <v>48</v>
      </c>
      <c s="32">
        <v>1</v>
      </c>
      <c s="33">
        <v>0</v>
      </c>
      <c s="33">
        <f>ROUND(ROUND(H63,2)*ROUND(G63,3),2)</f>
      </c>
      <c r="O63">
        <f>(I63*21)/100</f>
      </c>
      <c t="s">
        <v>23</v>
      </c>
    </row>
    <row r="64" spans="1:5" ht="12.75">
      <c r="A64" s="34" t="s">
        <v>49</v>
      </c>
      <c r="E64" s="35" t="s">
        <v>50</v>
      </c>
    </row>
    <row r="65" spans="1:5" ht="38.25">
      <c r="A65" s="36" t="s">
        <v>51</v>
      </c>
      <c r="E65" s="37" t="s">
        <v>970</v>
      </c>
    </row>
    <row r="66" spans="1:5" ht="25.5">
      <c r="A66" t="s">
        <v>53</v>
      </c>
      <c r="E66" s="35" t="s">
        <v>967</v>
      </c>
    </row>
    <row r="67" spans="1:16" ht="12.75">
      <c r="A67" s="25" t="s">
        <v>45</v>
      </c>
      <c s="29" t="s">
        <v>105</v>
      </c>
      <c s="29" t="s">
        <v>982</v>
      </c>
      <c s="25" t="s">
        <v>112</v>
      </c>
      <c s="30" t="s">
        <v>983</v>
      </c>
      <c s="31" t="s">
        <v>48</v>
      </c>
      <c s="32">
        <v>1</v>
      </c>
      <c s="33">
        <v>0</v>
      </c>
      <c s="33">
        <f>ROUND(ROUND(H67,2)*ROUND(G67,3),2)</f>
      </c>
      <c r="O67">
        <f>(I67*21)/100</f>
      </c>
      <c t="s">
        <v>23</v>
      </c>
    </row>
    <row r="68" spans="1:5" ht="12.75">
      <c r="A68" s="34" t="s">
        <v>49</v>
      </c>
      <c r="E68" s="35" t="s">
        <v>953</v>
      </c>
    </row>
    <row r="69" spans="1:5" ht="38.25">
      <c r="A69" s="36" t="s">
        <v>51</v>
      </c>
      <c r="E69" s="37" t="s">
        <v>984</v>
      </c>
    </row>
    <row r="70" spans="1:5" ht="63.75">
      <c r="A70" t="s">
        <v>53</v>
      </c>
      <c r="E70" s="35" t="s">
        <v>979</v>
      </c>
    </row>
    <row r="71" spans="1:16" ht="12.75">
      <c r="A71" s="25" t="s">
        <v>45</v>
      </c>
      <c s="29" t="s">
        <v>110</v>
      </c>
      <c s="29" t="s">
        <v>985</v>
      </c>
      <c s="25" t="s">
        <v>112</v>
      </c>
      <c s="30" t="s">
        <v>986</v>
      </c>
      <c s="31" t="s">
        <v>48</v>
      </c>
      <c s="32">
        <v>1</v>
      </c>
      <c s="33">
        <v>0</v>
      </c>
      <c s="33">
        <f>ROUND(ROUND(H71,2)*ROUND(G71,3),2)</f>
      </c>
      <c r="O71">
        <f>(I71*21)/100</f>
      </c>
      <c t="s">
        <v>23</v>
      </c>
    </row>
    <row r="72" spans="1:5" ht="12.75">
      <c r="A72" s="34" t="s">
        <v>49</v>
      </c>
      <c r="E72" s="35" t="s">
        <v>50</v>
      </c>
    </row>
    <row r="73" spans="1:5" ht="38.25">
      <c r="A73" s="36" t="s">
        <v>51</v>
      </c>
      <c r="E73" s="37" t="s">
        <v>984</v>
      </c>
    </row>
    <row r="74" spans="1:5" ht="25.5">
      <c r="A74" t="s">
        <v>53</v>
      </c>
      <c r="E74" s="35" t="s">
        <v>967</v>
      </c>
    </row>
    <row r="75" spans="1:16" ht="25.5">
      <c r="A75" s="25" t="s">
        <v>45</v>
      </c>
      <c s="29" t="s">
        <v>116</v>
      </c>
      <c s="29" t="s">
        <v>987</v>
      </c>
      <c s="25" t="s">
        <v>112</v>
      </c>
      <c s="30" t="s">
        <v>988</v>
      </c>
      <c s="31" t="s">
        <v>48</v>
      </c>
      <c s="32">
        <v>1</v>
      </c>
      <c s="33">
        <v>0</v>
      </c>
      <c s="33">
        <f>ROUND(ROUND(H75,2)*ROUND(G75,3),2)</f>
      </c>
      <c r="O75">
        <f>(I75*21)/100</f>
      </c>
      <c t="s">
        <v>23</v>
      </c>
    </row>
    <row r="76" spans="1:5" ht="12.75">
      <c r="A76" s="34" t="s">
        <v>49</v>
      </c>
      <c r="E76" s="35" t="s">
        <v>953</v>
      </c>
    </row>
    <row r="77" spans="1:5" ht="89.25">
      <c r="A77" s="36" t="s">
        <v>51</v>
      </c>
      <c r="E77" s="37" t="s">
        <v>989</v>
      </c>
    </row>
    <row r="78" spans="1:5" ht="63.75">
      <c r="A78" t="s">
        <v>53</v>
      </c>
      <c r="E78" s="35" t="s">
        <v>979</v>
      </c>
    </row>
    <row r="79" spans="1:16" ht="12.75">
      <c r="A79" s="25" t="s">
        <v>45</v>
      </c>
      <c s="29" t="s">
        <v>201</v>
      </c>
      <c s="29" t="s">
        <v>990</v>
      </c>
      <c s="25" t="s">
        <v>112</v>
      </c>
      <c s="30" t="s">
        <v>991</v>
      </c>
      <c s="31" t="s">
        <v>48</v>
      </c>
      <c s="32">
        <v>1</v>
      </c>
      <c s="33">
        <v>0</v>
      </c>
      <c s="33">
        <f>ROUND(ROUND(H79,2)*ROUND(G79,3),2)</f>
      </c>
      <c r="O79">
        <f>(I79*21)/100</f>
      </c>
      <c t="s">
        <v>23</v>
      </c>
    </row>
    <row r="80" spans="1:5" ht="12.75">
      <c r="A80" s="34" t="s">
        <v>49</v>
      </c>
      <c r="E80" s="35" t="s">
        <v>50</v>
      </c>
    </row>
    <row r="81" spans="1:5" ht="89.25">
      <c r="A81" s="36" t="s">
        <v>51</v>
      </c>
      <c r="E81" s="37" t="s">
        <v>989</v>
      </c>
    </row>
    <row r="82" spans="1:5" ht="25.5">
      <c r="A82" t="s">
        <v>53</v>
      </c>
      <c r="E82" s="35" t="s">
        <v>967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4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0+O9+O54+O139+O200+O221+O258+O279+O312+O329</f>
      </c>
      <c t="s">
        <v>22</v>
      </c>
    </row>
    <row r="3" spans="1:16" ht="15" customHeight="1">
      <c r="A3" t="s">
        <v>12</v>
      </c>
      <c s="12" t="s">
        <v>14</v>
      </c>
      <c s="13" t="s">
        <v>15</v>
      </c>
      <c s="1"/>
      <c s="14" t="s">
        <v>16</v>
      </c>
      <c s="1"/>
      <c s="9"/>
      <c s="8" t="s">
        <v>125</v>
      </c>
      <c s="38">
        <f>0+I9+I54+I139+I200+I221+I258+I279+I312+I329</f>
      </c>
      <c r="O3" t="s">
        <v>19</v>
      </c>
      <c t="s">
        <v>23</v>
      </c>
    </row>
    <row r="4" spans="1:16" ht="15" customHeight="1">
      <c r="A4" t="s">
        <v>17</v>
      </c>
      <c s="12" t="s">
        <v>121</v>
      </c>
      <c s="13" t="s">
        <v>992</v>
      </c>
      <c s="1"/>
      <c s="14" t="s">
        <v>993</v>
      </c>
      <c s="1"/>
      <c s="1"/>
      <c s="11"/>
      <c s="11"/>
      <c r="O4" t="s">
        <v>20</v>
      </c>
      <c t="s">
        <v>23</v>
      </c>
    </row>
    <row r="5" spans="1:16" ht="12.75" customHeight="1">
      <c r="A5" t="s">
        <v>124</v>
      </c>
      <c s="16" t="s">
        <v>18</v>
      </c>
      <c s="17" t="s">
        <v>125</v>
      </c>
      <c s="6"/>
      <c s="18" t="s">
        <v>994</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0+I10+I14+I18+I22+I26+I30+I34+I38+I42+I46+I50</f>
      </c>
      <c>
        <f>0+O10+O14+O18+O22+O26+O30+O34+O38+O42+O46+O50</f>
      </c>
    </row>
    <row r="10" spans="1:16" ht="12.75">
      <c r="A10" s="25" t="s">
        <v>45</v>
      </c>
      <c s="29" t="s">
        <v>29</v>
      </c>
      <c s="29" t="s">
        <v>995</v>
      </c>
      <c s="25" t="s">
        <v>50</v>
      </c>
      <c s="30" t="s">
        <v>996</v>
      </c>
      <c s="31" t="s">
        <v>212</v>
      </c>
      <c s="32">
        <v>541.712</v>
      </c>
      <c s="33">
        <v>0</v>
      </c>
      <c s="33">
        <f>ROUND(ROUND(H10,2)*ROUND(G10,3),2)</f>
      </c>
      <c r="O10">
        <f>(I10*21)/100</f>
      </c>
      <c t="s">
        <v>23</v>
      </c>
    </row>
    <row r="11" spans="1:5" ht="12.75">
      <c r="A11" s="34" t="s">
        <v>49</v>
      </c>
      <c r="E11" s="35" t="s">
        <v>50</v>
      </c>
    </row>
    <row r="12" spans="1:5" ht="127.5">
      <c r="A12" s="36" t="s">
        <v>51</v>
      </c>
      <c r="E12" s="37" t="s">
        <v>997</v>
      </c>
    </row>
    <row r="13" spans="1:5" ht="25.5">
      <c r="A13" t="s">
        <v>53</v>
      </c>
      <c r="E13" s="35" t="s">
        <v>132</v>
      </c>
    </row>
    <row r="14" spans="1:16" ht="12.75">
      <c r="A14" s="25" t="s">
        <v>45</v>
      </c>
      <c s="29" t="s">
        <v>23</v>
      </c>
      <c s="29" t="s">
        <v>998</v>
      </c>
      <c s="25" t="s">
        <v>50</v>
      </c>
      <c s="30" t="s">
        <v>999</v>
      </c>
      <c s="31" t="s">
        <v>212</v>
      </c>
      <c s="32">
        <v>259.9</v>
      </c>
      <c s="33">
        <v>0</v>
      </c>
      <c s="33">
        <f>ROUND(ROUND(H14,2)*ROUND(G14,3),2)</f>
      </c>
      <c r="O14">
        <f>(I14*21)/100</f>
      </c>
      <c t="s">
        <v>23</v>
      </c>
    </row>
    <row r="15" spans="1:5" ht="12.75">
      <c r="A15" s="34" t="s">
        <v>49</v>
      </c>
      <c r="E15" s="35" t="s">
        <v>50</v>
      </c>
    </row>
    <row r="16" spans="1:5" ht="76.5">
      <c r="A16" s="36" t="s">
        <v>51</v>
      </c>
      <c r="E16" s="37" t="s">
        <v>1000</v>
      </c>
    </row>
    <row r="17" spans="1:5" ht="25.5">
      <c r="A17" t="s">
        <v>53</v>
      </c>
      <c r="E17" s="35" t="s">
        <v>132</v>
      </c>
    </row>
    <row r="18" spans="1:16" ht="12.75">
      <c r="A18" s="25" t="s">
        <v>45</v>
      </c>
      <c s="29" t="s">
        <v>22</v>
      </c>
      <c s="29" t="s">
        <v>1001</v>
      </c>
      <c s="25" t="s">
        <v>50</v>
      </c>
      <c s="30" t="s">
        <v>1002</v>
      </c>
      <c s="31" t="s">
        <v>212</v>
      </c>
      <c s="32">
        <v>0.525</v>
      </c>
      <c s="33">
        <v>0</v>
      </c>
      <c s="33">
        <f>ROUND(ROUND(H18,2)*ROUND(G18,3),2)</f>
      </c>
      <c r="O18">
        <f>(I18*21)/100</f>
      </c>
      <c t="s">
        <v>23</v>
      </c>
    </row>
    <row r="19" spans="1:5" ht="12.75">
      <c r="A19" s="34" t="s">
        <v>49</v>
      </c>
      <c r="E19" s="35" t="s">
        <v>50</v>
      </c>
    </row>
    <row r="20" spans="1:5" ht="38.25">
      <c r="A20" s="36" t="s">
        <v>51</v>
      </c>
      <c r="E20" s="37" t="s">
        <v>1003</v>
      </c>
    </row>
    <row r="21" spans="1:5" ht="25.5">
      <c r="A21" t="s">
        <v>53</v>
      </c>
      <c r="E21" s="35" t="s">
        <v>132</v>
      </c>
    </row>
    <row r="22" spans="1:16" ht="12.75">
      <c r="A22" s="25" t="s">
        <v>45</v>
      </c>
      <c s="29" t="s">
        <v>33</v>
      </c>
      <c s="29" t="s">
        <v>1004</v>
      </c>
      <c s="25" t="s">
        <v>50</v>
      </c>
      <c s="30" t="s">
        <v>1005</v>
      </c>
      <c s="31" t="s">
        <v>48</v>
      </c>
      <c s="32">
        <v>1</v>
      </c>
      <c s="33">
        <v>0</v>
      </c>
      <c s="33">
        <f>ROUND(ROUND(H22,2)*ROUND(G22,3),2)</f>
      </c>
      <c r="O22">
        <f>(I22*21)/100</f>
      </c>
      <c t="s">
        <v>23</v>
      </c>
    </row>
    <row r="23" spans="1:5" ht="12.75">
      <c r="A23" s="34" t="s">
        <v>49</v>
      </c>
      <c r="E23" s="35" t="s">
        <v>50</v>
      </c>
    </row>
    <row r="24" spans="1:5" ht="51">
      <c r="A24" s="36" t="s">
        <v>51</v>
      </c>
      <c r="E24" s="37" t="s">
        <v>1006</v>
      </c>
    </row>
    <row r="25" spans="1:5" ht="12.75">
      <c r="A25" t="s">
        <v>53</v>
      </c>
      <c r="E25" s="35" t="s">
        <v>60</v>
      </c>
    </row>
    <row r="26" spans="1:16" ht="12.75">
      <c r="A26" s="25" t="s">
        <v>45</v>
      </c>
      <c s="29" t="s">
        <v>35</v>
      </c>
      <c s="29" t="s">
        <v>1007</v>
      </c>
      <c s="25" t="s">
        <v>50</v>
      </c>
      <c s="30" t="s">
        <v>1008</v>
      </c>
      <c s="31" t="s">
        <v>48</v>
      </c>
      <c s="32">
        <v>1</v>
      </c>
      <c s="33">
        <v>0</v>
      </c>
      <c s="33">
        <f>ROUND(ROUND(H26,2)*ROUND(G26,3),2)</f>
      </c>
      <c r="O26">
        <f>(I26*21)/100</f>
      </c>
      <c t="s">
        <v>23</v>
      </c>
    </row>
    <row r="27" spans="1:5" ht="12.75">
      <c r="A27" s="34" t="s">
        <v>49</v>
      </c>
      <c r="E27" s="35" t="s">
        <v>50</v>
      </c>
    </row>
    <row r="28" spans="1:5" ht="38.25">
      <c r="A28" s="36" t="s">
        <v>51</v>
      </c>
      <c r="E28" s="37" t="s">
        <v>1009</v>
      </c>
    </row>
    <row r="29" spans="1:5" ht="12.75">
      <c r="A29" t="s">
        <v>53</v>
      </c>
      <c r="E29" s="35" t="s">
        <v>60</v>
      </c>
    </row>
    <row r="30" spans="1:16" ht="12.75">
      <c r="A30" s="25" t="s">
        <v>45</v>
      </c>
      <c s="29" t="s">
        <v>37</v>
      </c>
      <c s="29" t="s">
        <v>1010</v>
      </c>
      <c s="25" t="s">
        <v>112</v>
      </c>
      <c s="30" t="s">
        <v>1011</v>
      </c>
      <c s="31" t="s">
        <v>1012</v>
      </c>
      <c s="32">
        <v>1</v>
      </c>
      <c s="33">
        <v>0</v>
      </c>
      <c s="33">
        <f>ROUND(ROUND(H30,2)*ROUND(G30,3),2)</f>
      </c>
      <c r="O30">
        <f>(I30*21)/100</f>
      </c>
      <c t="s">
        <v>23</v>
      </c>
    </row>
    <row r="31" spans="1:5" ht="12.75">
      <c r="A31" s="34" t="s">
        <v>49</v>
      </c>
      <c r="E31" s="35" t="s">
        <v>1013</v>
      </c>
    </row>
    <row r="32" spans="1:5" ht="63.75">
      <c r="A32" s="36" t="s">
        <v>51</v>
      </c>
      <c r="E32" s="37" t="s">
        <v>1014</v>
      </c>
    </row>
    <row r="33" spans="1:5" ht="12.75">
      <c r="A33" t="s">
        <v>53</v>
      </c>
      <c r="E33" s="35" t="s">
        <v>60</v>
      </c>
    </row>
    <row r="34" spans="1:16" ht="12.75">
      <c r="A34" s="25" t="s">
        <v>45</v>
      </c>
      <c s="29" t="s">
        <v>73</v>
      </c>
      <c s="29" t="s">
        <v>1015</v>
      </c>
      <c s="25" t="s">
        <v>50</v>
      </c>
      <c s="30" t="s">
        <v>1016</v>
      </c>
      <c s="31" t="s">
        <v>1012</v>
      </c>
      <c s="32">
        <v>1</v>
      </c>
      <c s="33">
        <v>0</v>
      </c>
      <c s="33">
        <f>ROUND(ROUND(H34,2)*ROUND(G34,3),2)</f>
      </c>
      <c r="O34">
        <f>(I34*21)/100</f>
      </c>
      <c t="s">
        <v>23</v>
      </c>
    </row>
    <row r="35" spans="1:5" ht="12.75">
      <c r="A35" s="34" t="s">
        <v>49</v>
      </c>
      <c r="E35" s="35" t="s">
        <v>50</v>
      </c>
    </row>
    <row r="36" spans="1:5" ht="76.5">
      <c r="A36" s="36" t="s">
        <v>51</v>
      </c>
      <c r="E36" s="37" t="s">
        <v>1017</v>
      </c>
    </row>
    <row r="37" spans="1:5" ht="12.75">
      <c r="A37" t="s">
        <v>53</v>
      </c>
      <c r="E37" s="35" t="s">
        <v>60</v>
      </c>
    </row>
    <row r="38" spans="1:16" ht="12.75">
      <c r="A38" s="25" t="s">
        <v>45</v>
      </c>
      <c s="29" t="s">
        <v>76</v>
      </c>
      <c s="29" t="s">
        <v>1018</v>
      </c>
      <c s="25" t="s">
        <v>50</v>
      </c>
      <c s="30" t="s">
        <v>1019</v>
      </c>
      <c s="31" t="s">
        <v>48</v>
      </c>
      <c s="32">
        <v>1</v>
      </c>
      <c s="33">
        <v>0</v>
      </c>
      <c s="33">
        <f>ROUND(ROUND(H38,2)*ROUND(G38,3),2)</f>
      </c>
      <c r="O38">
        <f>(I38*21)/100</f>
      </c>
      <c t="s">
        <v>23</v>
      </c>
    </row>
    <row r="39" spans="1:5" ht="12.75">
      <c r="A39" s="34" t="s">
        <v>49</v>
      </c>
      <c r="E39" s="35" t="s">
        <v>50</v>
      </c>
    </row>
    <row r="40" spans="1:5" ht="51">
      <c r="A40" s="36" t="s">
        <v>51</v>
      </c>
      <c r="E40" s="37" t="s">
        <v>1020</v>
      </c>
    </row>
    <row r="41" spans="1:5" ht="12.75">
      <c r="A41" t="s">
        <v>53</v>
      </c>
      <c r="E41" s="35" t="s">
        <v>65</v>
      </c>
    </row>
    <row r="42" spans="1:16" ht="12.75">
      <c r="A42" s="25" t="s">
        <v>45</v>
      </c>
      <c s="29" t="s">
        <v>40</v>
      </c>
      <c s="29" t="s">
        <v>1021</v>
      </c>
      <c s="25" t="s">
        <v>50</v>
      </c>
      <c s="30" t="s">
        <v>1022</v>
      </c>
      <c s="31" t="s">
        <v>170</v>
      </c>
      <c s="32">
        <v>1</v>
      </c>
      <c s="33">
        <v>0</v>
      </c>
      <c s="33">
        <f>ROUND(ROUND(H42,2)*ROUND(G42,3),2)</f>
      </c>
      <c r="O42">
        <f>(I42*21)/100</f>
      </c>
      <c t="s">
        <v>23</v>
      </c>
    </row>
    <row r="43" spans="1:5" ht="12.75">
      <c r="A43" s="34" t="s">
        <v>49</v>
      </c>
      <c r="E43" s="35" t="s">
        <v>50</v>
      </c>
    </row>
    <row r="44" spans="1:5" ht="25.5">
      <c r="A44" s="36" t="s">
        <v>51</v>
      </c>
      <c r="E44" s="37" t="s">
        <v>1023</v>
      </c>
    </row>
    <row r="45" spans="1:5" ht="12.75">
      <c r="A45" t="s">
        <v>53</v>
      </c>
      <c r="E45" s="35" t="s">
        <v>65</v>
      </c>
    </row>
    <row r="46" spans="1:16" ht="12.75">
      <c r="A46" s="25" t="s">
        <v>45</v>
      </c>
      <c s="29" t="s">
        <v>42</v>
      </c>
      <c s="29" t="s">
        <v>1024</v>
      </c>
      <c s="25" t="s">
        <v>29</v>
      </c>
      <c s="30" t="s">
        <v>1025</v>
      </c>
      <c s="31" t="s">
        <v>170</v>
      </c>
      <c s="32">
        <v>1</v>
      </c>
      <c s="33">
        <v>0</v>
      </c>
      <c s="33">
        <f>ROUND(ROUND(H46,2)*ROUND(G46,3),2)</f>
      </c>
      <c r="O46">
        <f>(I46*21)/100</f>
      </c>
      <c t="s">
        <v>23</v>
      </c>
    </row>
    <row r="47" spans="1:5" ht="12.75">
      <c r="A47" s="34" t="s">
        <v>49</v>
      </c>
      <c r="E47" s="35" t="s">
        <v>50</v>
      </c>
    </row>
    <row r="48" spans="1:5" ht="63.75">
      <c r="A48" s="36" t="s">
        <v>51</v>
      </c>
      <c r="E48" s="37" t="s">
        <v>1026</v>
      </c>
    </row>
    <row r="49" spans="1:5" ht="51">
      <c r="A49" t="s">
        <v>53</v>
      </c>
      <c r="E49" s="35" t="s">
        <v>1027</v>
      </c>
    </row>
    <row r="50" spans="1:16" ht="12.75">
      <c r="A50" s="25" t="s">
        <v>45</v>
      </c>
      <c s="29" t="s">
        <v>85</v>
      </c>
      <c s="29" t="s">
        <v>1024</v>
      </c>
      <c s="25" t="s">
        <v>23</v>
      </c>
      <c s="30" t="s">
        <v>1025</v>
      </c>
      <c s="31" t="s">
        <v>170</v>
      </c>
      <c s="32">
        <v>1</v>
      </c>
      <c s="33">
        <v>0</v>
      </c>
      <c s="33">
        <f>ROUND(ROUND(H50,2)*ROUND(G50,3),2)</f>
      </c>
      <c r="O50">
        <f>(I50*21)/100</f>
      </c>
      <c t="s">
        <v>23</v>
      </c>
    </row>
    <row r="51" spans="1:5" ht="12.75">
      <c r="A51" s="34" t="s">
        <v>49</v>
      </c>
      <c r="E51" s="35" t="s">
        <v>50</v>
      </c>
    </row>
    <row r="52" spans="1:5" ht="38.25">
      <c r="A52" s="36" t="s">
        <v>51</v>
      </c>
      <c r="E52" s="37" t="s">
        <v>1028</v>
      </c>
    </row>
    <row r="53" spans="1:5" ht="51">
      <c r="A53" t="s">
        <v>53</v>
      </c>
      <c r="E53" s="35" t="s">
        <v>1027</v>
      </c>
    </row>
    <row r="54" spans="1:18" ht="12.75" customHeight="1">
      <c r="A54" s="6" t="s">
        <v>43</v>
      </c>
      <c s="6"/>
      <c s="42" t="s">
        <v>29</v>
      </c>
      <c s="6"/>
      <c s="27" t="s">
        <v>146</v>
      </c>
      <c s="6"/>
      <c s="6"/>
      <c s="6"/>
      <c s="43">
        <f>0+Q54</f>
      </c>
      <c r="O54">
        <f>0+R54</f>
      </c>
      <c r="Q54">
        <f>0+I55+I59+I63+I67+I71+I75+I79+I83+I87+I91+I95+I99+I103+I107+I111+I115+I119+I123+I127+I131+I135</f>
      </c>
      <c>
        <f>0+O55+O59+O63+O67+O71+O75+O79+O83+O87+O91+O95+O99+O103+O107+O111+O115+O119+O123+O127+O131+O135</f>
      </c>
    </row>
    <row r="55" spans="1:16" ht="12.75">
      <c r="A55" s="25" t="s">
        <v>45</v>
      </c>
      <c s="29" t="s">
        <v>90</v>
      </c>
      <c s="29" t="s">
        <v>153</v>
      </c>
      <c s="25" t="s">
        <v>50</v>
      </c>
      <c s="30" t="s">
        <v>154</v>
      </c>
      <c s="31" t="s">
        <v>149</v>
      </c>
      <c s="32">
        <v>1200</v>
      </c>
      <c s="33">
        <v>0</v>
      </c>
      <c s="33">
        <f>ROUND(ROUND(H55,2)*ROUND(G55,3),2)</f>
      </c>
      <c r="O55">
        <f>(I55*21)/100</f>
      </c>
      <c t="s">
        <v>23</v>
      </c>
    </row>
    <row r="56" spans="1:5" ht="12.75">
      <c r="A56" s="34" t="s">
        <v>49</v>
      </c>
      <c r="E56" s="35" t="s">
        <v>50</v>
      </c>
    </row>
    <row r="57" spans="1:5" ht="25.5">
      <c r="A57" s="36" t="s">
        <v>51</v>
      </c>
      <c r="E57" s="37" t="s">
        <v>1029</v>
      </c>
    </row>
    <row r="58" spans="1:5" ht="12.75">
      <c r="A58" t="s">
        <v>53</v>
      </c>
      <c r="E58" s="35" t="s">
        <v>157</v>
      </c>
    </row>
    <row r="59" spans="1:16" ht="25.5">
      <c r="A59" s="25" t="s">
        <v>45</v>
      </c>
      <c s="29" t="s">
        <v>95</v>
      </c>
      <c s="29" t="s">
        <v>210</v>
      </c>
      <c s="25" t="s">
        <v>50</v>
      </c>
      <c s="30" t="s">
        <v>211</v>
      </c>
      <c s="31" t="s">
        <v>212</v>
      </c>
      <c s="32">
        <v>4.3</v>
      </c>
      <c s="33">
        <v>0</v>
      </c>
      <c s="33">
        <f>ROUND(ROUND(H59,2)*ROUND(G59,3),2)</f>
      </c>
      <c r="O59">
        <f>(I59*21)/100</f>
      </c>
      <c t="s">
        <v>23</v>
      </c>
    </row>
    <row r="60" spans="1:5" ht="12.75">
      <c r="A60" s="34" t="s">
        <v>49</v>
      </c>
      <c r="E60" s="35" t="s">
        <v>50</v>
      </c>
    </row>
    <row r="61" spans="1:5" ht="25.5">
      <c r="A61" s="36" t="s">
        <v>51</v>
      </c>
      <c r="E61" s="37" t="s">
        <v>1030</v>
      </c>
    </row>
    <row r="62" spans="1:5" ht="63.75">
      <c r="A62" t="s">
        <v>53</v>
      </c>
      <c r="E62" s="35" t="s">
        <v>215</v>
      </c>
    </row>
    <row r="63" spans="1:16" ht="25.5">
      <c r="A63" s="25" t="s">
        <v>45</v>
      </c>
      <c s="29" t="s">
        <v>101</v>
      </c>
      <c s="29" t="s">
        <v>1031</v>
      </c>
      <c s="25" t="s">
        <v>50</v>
      </c>
      <c s="30" t="s">
        <v>1032</v>
      </c>
      <c s="31" t="s">
        <v>212</v>
      </c>
      <c s="32">
        <v>6.6</v>
      </c>
      <c s="33">
        <v>0</v>
      </c>
      <c s="33">
        <f>ROUND(ROUND(H63,2)*ROUND(G63,3),2)</f>
      </c>
      <c r="O63">
        <f>(I63*21)/100</f>
      </c>
      <c t="s">
        <v>23</v>
      </c>
    </row>
    <row r="64" spans="1:5" ht="12.75">
      <c r="A64" s="34" t="s">
        <v>49</v>
      </c>
      <c r="E64" s="35" t="s">
        <v>50</v>
      </c>
    </row>
    <row r="65" spans="1:5" ht="63.75">
      <c r="A65" s="36" t="s">
        <v>51</v>
      </c>
      <c r="E65" s="37" t="s">
        <v>1033</v>
      </c>
    </row>
    <row r="66" spans="1:5" ht="63.75">
      <c r="A66" t="s">
        <v>53</v>
      </c>
      <c r="E66" s="35" t="s">
        <v>215</v>
      </c>
    </row>
    <row r="67" spans="1:16" ht="12.75">
      <c r="A67" s="25" t="s">
        <v>45</v>
      </c>
      <c s="29" t="s">
        <v>105</v>
      </c>
      <c s="29" t="s">
        <v>1034</v>
      </c>
      <c s="25" t="s">
        <v>50</v>
      </c>
      <c s="30" t="s">
        <v>1035</v>
      </c>
      <c s="31" t="s">
        <v>230</v>
      </c>
      <c s="32">
        <v>12</v>
      </c>
      <c s="33">
        <v>0</v>
      </c>
      <c s="33">
        <f>ROUND(ROUND(H67,2)*ROUND(G67,3),2)</f>
      </c>
      <c r="O67">
        <f>(I67*21)/100</f>
      </c>
      <c t="s">
        <v>23</v>
      </c>
    </row>
    <row r="68" spans="1:5" ht="12.75">
      <c r="A68" s="34" t="s">
        <v>49</v>
      </c>
      <c r="E68" s="35" t="s">
        <v>50</v>
      </c>
    </row>
    <row r="69" spans="1:5" ht="38.25">
      <c r="A69" s="36" t="s">
        <v>51</v>
      </c>
      <c r="E69" s="37" t="s">
        <v>1036</v>
      </c>
    </row>
    <row r="70" spans="1:5" ht="63.75">
      <c r="A70" t="s">
        <v>53</v>
      </c>
      <c r="E70" s="35" t="s">
        <v>215</v>
      </c>
    </row>
    <row r="71" spans="1:16" ht="12.75">
      <c r="A71" s="25" t="s">
        <v>45</v>
      </c>
      <c s="29" t="s">
        <v>110</v>
      </c>
      <c s="29" t="s">
        <v>228</v>
      </c>
      <c s="25" t="s">
        <v>50</v>
      </c>
      <c s="30" t="s">
        <v>229</v>
      </c>
      <c s="31" t="s">
        <v>230</v>
      </c>
      <c s="32">
        <v>45.01</v>
      </c>
      <c s="33">
        <v>0</v>
      </c>
      <c s="33">
        <f>ROUND(ROUND(H71,2)*ROUND(G71,3),2)</f>
      </c>
      <c r="O71">
        <f>(I71*21)/100</f>
      </c>
      <c t="s">
        <v>23</v>
      </c>
    </row>
    <row r="72" spans="1:5" ht="12.75">
      <c r="A72" s="34" t="s">
        <v>49</v>
      </c>
      <c r="E72" s="35" t="s">
        <v>50</v>
      </c>
    </row>
    <row r="73" spans="1:5" ht="25.5">
      <c r="A73" s="36" t="s">
        <v>51</v>
      </c>
      <c r="E73" s="37" t="s">
        <v>1037</v>
      </c>
    </row>
    <row r="74" spans="1:5" ht="25.5">
      <c r="A74" t="s">
        <v>53</v>
      </c>
      <c r="E74" s="35" t="s">
        <v>233</v>
      </c>
    </row>
    <row r="75" spans="1:16" ht="12.75">
      <c r="A75" s="25" t="s">
        <v>45</v>
      </c>
      <c s="29" t="s">
        <v>116</v>
      </c>
      <c s="29" t="s">
        <v>1038</v>
      </c>
      <c s="25" t="s">
        <v>50</v>
      </c>
      <c s="30" t="s">
        <v>1039</v>
      </c>
      <c s="31" t="s">
        <v>212</v>
      </c>
      <c s="32">
        <v>18.601</v>
      </c>
      <c s="33">
        <v>0</v>
      </c>
      <c s="33">
        <f>ROUND(ROUND(H75,2)*ROUND(G75,3),2)</f>
      </c>
      <c r="O75">
        <f>(I75*21)/100</f>
      </c>
      <c t="s">
        <v>23</v>
      </c>
    </row>
    <row r="76" spans="1:5" ht="12.75">
      <c r="A76" s="34" t="s">
        <v>49</v>
      </c>
      <c r="E76" s="35" t="s">
        <v>50</v>
      </c>
    </row>
    <row r="77" spans="1:5" ht="51">
      <c r="A77" s="36" t="s">
        <v>51</v>
      </c>
      <c r="E77" s="37" t="s">
        <v>1040</v>
      </c>
    </row>
    <row r="78" spans="1:5" ht="38.25">
      <c r="A78" t="s">
        <v>53</v>
      </c>
      <c r="E78" s="35" t="s">
        <v>239</v>
      </c>
    </row>
    <row r="79" spans="1:16" ht="12.75">
      <c r="A79" s="25" t="s">
        <v>45</v>
      </c>
      <c s="29" t="s">
        <v>201</v>
      </c>
      <c s="29" t="s">
        <v>241</v>
      </c>
      <c s="25" t="s">
        <v>50</v>
      </c>
      <c s="30" t="s">
        <v>242</v>
      </c>
      <c s="31" t="s">
        <v>212</v>
      </c>
      <c s="32">
        <v>82.492</v>
      </c>
      <c s="33">
        <v>0</v>
      </c>
      <c s="33">
        <f>ROUND(ROUND(H79,2)*ROUND(G79,3),2)</f>
      </c>
      <c r="O79">
        <f>(I79*21)/100</f>
      </c>
      <c t="s">
        <v>23</v>
      </c>
    </row>
    <row r="80" spans="1:5" ht="12.75">
      <c r="A80" s="34" t="s">
        <v>49</v>
      </c>
      <c r="E80" s="35" t="s">
        <v>50</v>
      </c>
    </row>
    <row r="81" spans="1:5" ht="89.25">
      <c r="A81" s="36" t="s">
        <v>51</v>
      </c>
      <c r="E81" s="37" t="s">
        <v>1041</v>
      </c>
    </row>
    <row r="82" spans="1:5" ht="369.75">
      <c r="A82" t="s">
        <v>53</v>
      </c>
      <c r="E82" s="35" t="s">
        <v>245</v>
      </c>
    </row>
    <row r="83" spans="1:16" ht="12.75">
      <c r="A83" s="25" t="s">
        <v>45</v>
      </c>
      <c s="29" t="s">
        <v>205</v>
      </c>
      <c s="29" t="s">
        <v>247</v>
      </c>
      <c s="25" t="s">
        <v>50</v>
      </c>
      <c s="30" t="s">
        <v>249</v>
      </c>
      <c s="31" t="s">
        <v>212</v>
      </c>
      <c s="32">
        <v>451.86</v>
      </c>
      <c s="33">
        <v>0</v>
      </c>
      <c s="33">
        <f>ROUND(ROUND(H83,2)*ROUND(G83,3),2)</f>
      </c>
      <c r="O83">
        <f>(I83*21)/100</f>
      </c>
      <c t="s">
        <v>23</v>
      </c>
    </row>
    <row r="84" spans="1:5" ht="12.75">
      <c r="A84" s="34" t="s">
        <v>49</v>
      </c>
      <c r="E84" s="35" t="s">
        <v>50</v>
      </c>
    </row>
    <row r="85" spans="1:5" ht="76.5">
      <c r="A85" s="36" t="s">
        <v>51</v>
      </c>
      <c r="E85" s="37" t="s">
        <v>1042</v>
      </c>
    </row>
    <row r="86" spans="1:5" ht="306">
      <c r="A86" t="s">
        <v>53</v>
      </c>
      <c r="E86" s="35" t="s">
        <v>252</v>
      </c>
    </row>
    <row r="87" spans="1:16" ht="12.75">
      <c r="A87" s="25" t="s">
        <v>45</v>
      </c>
      <c s="29" t="s">
        <v>209</v>
      </c>
      <c s="29" t="s">
        <v>282</v>
      </c>
      <c s="25" t="s">
        <v>50</v>
      </c>
      <c s="30" t="s">
        <v>283</v>
      </c>
      <c s="31" t="s">
        <v>212</v>
      </c>
      <c s="32">
        <v>819.984</v>
      </c>
      <c s="33">
        <v>0</v>
      </c>
      <c s="33">
        <f>ROUND(ROUND(H87,2)*ROUND(G87,3),2)</f>
      </c>
      <c r="O87">
        <f>(I87*21)/100</f>
      </c>
      <c t="s">
        <v>23</v>
      </c>
    </row>
    <row r="88" spans="1:5" ht="12.75">
      <c r="A88" s="34" t="s">
        <v>49</v>
      </c>
      <c r="E88" s="35" t="s">
        <v>50</v>
      </c>
    </row>
    <row r="89" spans="1:5" ht="165.75">
      <c r="A89" s="36" t="s">
        <v>51</v>
      </c>
      <c r="E89" s="37" t="s">
        <v>1043</v>
      </c>
    </row>
    <row r="90" spans="1:5" ht="318.75">
      <c r="A90" t="s">
        <v>53</v>
      </c>
      <c r="E90" s="35" t="s">
        <v>286</v>
      </c>
    </row>
    <row r="91" spans="1:16" ht="12.75">
      <c r="A91" s="25" t="s">
        <v>45</v>
      </c>
      <c s="29" t="s">
        <v>216</v>
      </c>
      <c s="29" t="s">
        <v>288</v>
      </c>
      <c s="25" t="s">
        <v>50</v>
      </c>
      <c s="30" t="s">
        <v>289</v>
      </c>
      <c s="31" t="s">
        <v>212</v>
      </c>
      <c s="32">
        <v>57.051</v>
      </c>
      <c s="33">
        <v>0</v>
      </c>
      <c s="33">
        <f>ROUND(ROUND(H91,2)*ROUND(G91,3),2)</f>
      </c>
      <c r="O91">
        <f>(I91*21)/100</f>
      </c>
      <c t="s">
        <v>23</v>
      </c>
    </row>
    <row r="92" spans="1:5" ht="12.75">
      <c r="A92" s="34" t="s">
        <v>49</v>
      </c>
      <c r="E92" s="35" t="s">
        <v>50</v>
      </c>
    </row>
    <row r="93" spans="1:5" ht="127.5">
      <c r="A93" s="36" t="s">
        <v>51</v>
      </c>
      <c r="E93" s="37" t="s">
        <v>1044</v>
      </c>
    </row>
    <row r="94" spans="1:5" ht="318.75">
      <c r="A94" t="s">
        <v>53</v>
      </c>
      <c r="E94" s="35" t="s">
        <v>292</v>
      </c>
    </row>
    <row r="95" spans="1:16" ht="12.75">
      <c r="A95" s="25" t="s">
        <v>45</v>
      </c>
      <c s="29" t="s">
        <v>221</v>
      </c>
      <c s="29" t="s">
        <v>1045</v>
      </c>
      <c s="25" t="s">
        <v>50</v>
      </c>
      <c s="30" t="s">
        <v>1046</v>
      </c>
      <c s="31" t="s">
        <v>212</v>
      </c>
      <c s="32">
        <v>14.75</v>
      </c>
      <c s="33">
        <v>0</v>
      </c>
      <c s="33">
        <f>ROUND(ROUND(H95,2)*ROUND(G95,3),2)</f>
      </c>
      <c r="O95">
        <f>(I95*21)/100</f>
      </c>
      <c t="s">
        <v>23</v>
      </c>
    </row>
    <row r="96" spans="1:5" ht="12.75">
      <c r="A96" s="34" t="s">
        <v>49</v>
      </c>
      <c r="E96" s="35" t="s">
        <v>50</v>
      </c>
    </row>
    <row r="97" spans="1:5" ht="25.5">
      <c r="A97" s="36" t="s">
        <v>51</v>
      </c>
      <c r="E97" s="37" t="s">
        <v>1047</v>
      </c>
    </row>
    <row r="98" spans="1:5" ht="318.75">
      <c r="A98" t="s">
        <v>53</v>
      </c>
      <c r="E98" s="35" t="s">
        <v>286</v>
      </c>
    </row>
    <row r="99" spans="1:16" ht="12.75">
      <c r="A99" s="25" t="s">
        <v>45</v>
      </c>
      <c s="29" t="s">
        <v>227</v>
      </c>
      <c s="29" t="s">
        <v>1048</v>
      </c>
      <c s="25" t="s">
        <v>50</v>
      </c>
      <c s="30" t="s">
        <v>1049</v>
      </c>
      <c s="31" t="s">
        <v>212</v>
      </c>
      <c s="32">
        <v>106.988</v>
      </c>
      <c s="33">
        <v>0</v>
      </c>
      <c s="33">
        <f>ROUND(ROUND(H99,2)*ROUND(G99,3),2)</f>
      </c>
      <c r="O99">
        <f>(I99*21)/100</f>
      </c>
      <c t="s">
        <v>23</v>
      </c>
    </row>
    <row r="100" spans="1:5" ht="12.75">
      <c r="A100" s="34" t="s">
        <v>49</v>
      </c>
      <c r="E100" s="35" t="s">
        <v>50</v>
      </c>
    </row>
    <row r="101" spans="1:5" ht="114.75">
      <c r="A101" s="36" t="s">
        <v>51</v>
      </c>
      <c r="E101" s="37" t="s">
        <v>1050</v>
      </c>
    </row>
    <row r="102" spans="1:5" ht="267.75">
      <c r="A102" t="s">
        <v>53</v>
      </c>
      <c r="E102" s="35" t="s">
        <v>298</v>
      </c>
    </row>
    <row r="103" spans="1:16" ht="12.75">
      <c r="A103" s="25" t="s">
        <v>45</v>
      </c>
      <c s="29" t="s">
        <v>234</v>
      </c>
      <c s="29" t="s">
        <v>1051</v>
      </c>
      <c s="25" t="s">
        <v>50</v>
      </c>
      <c s="30" t="s">
        <v>1052</v>
      </c>
      <c s="31" t="s">
        <v>212</v>
      </c>
      <c s="32">
        <v>996.423</v>
      </c>
      <c s="33">
        <v>0</v>
      </c>
      <c s="33">
        <f>ROUND(ROUND(H103,2)*ROUND(G103,3),2)</f>
      </c>
      <c r="O103">
        <f>(I103*21)/100</f>
      </c>
      <c t="s">
        <v>23</v>
      </c>
    </row>
    <row r="104" spans="1:5" ht="12.75">
      <c r="A104" s="34" t="s">
        <v>49</v>
      </c>
      <c r="E104" s="35" t="s">
        <v>50</v>
      </c>
    </row>
    <row r="105" spans="1:5" ht="127.5">
      <c r="A105" s="36" t="s">
        <v>51</v>
      </c>
      <c r="E105" s="37" t="s">
        <v>1053</v>
      </c>
    </row>
    <row r="106" spans="1:5" ht="191.25">
      <c r="A106" t="s">
        <v>53</v>
      </c>
      <c r="E106" s="35" t="s">
        <v>1054</v>
      </c>
    </row>
    <row r="107" spans="1:16" ht="12.75">
      <c r="A107" s="25" t="s">
        <v>45</v>
      </c>
      <c s="29" t="s">
        <v>240</v>
      </c>
      <c s="29" t="s">
        <v>305</v>
      </c>
      <c s="25" t="s">
        <v>50</v>
      </c>
      <c s="30" t="s">
        <v>306</v>
      </c>
      <c s="31" t="s">
        <v>212</v>
      </c>
      <c s="32">
        <v>9.25</v>
      </c>
      <c s="33">
        <v>0</v>
      </c>
      <c s="33">
        <f>ROUND(ROUND(H107,2)*ROUND(G107,3),2)</f>
      </c>
      <c r="O107">
        <f>(I107*21)/100</f>
      </c>
      <c t="s">
        <v>23</v>
      </c>
    </row>
    <row r="108" spans="1:5" ht="12.75">
      <c r="A108" s="34" t="s">
        <v>49</v>
      </c>
      <c r="E108" s="35" t="s">
        <v>50</v>
      </c>
    </row>
    <row r="109" spans="1:5" ht="51">
      <c r="A109" s="36" t="s">
        <v>51</v>
      </c>
      <c r="E109" s="37" t="s">
        <v>1055</v>
      </c>
    </row>
    <row r="110" spans="1:5" ht="242.25">
      <c r="A110" t="s">
        <v>53</v>
      </c>
      <c r="E110" s="35" t="s">
        <v>309</v>
      </c>
    </row>
    <row r="111" spans="1:16" ht="12.75">
      <c r="A111" s="25" t="s">
        <v>45</v>
      </c>
      <c s="29" t="s">
        <v>246</v>
      </c>
      <c s="29" t="s">
        <v>311</v>
      </c>
      <c s="25" t="s">
        <v>50</v>
      </c>
      <c s="30" t="s">
        <v>312</v>
      </c>
      <c s="31" t="s">
        <v>212</v>
      </c>
      <c s="32">
        <v>317.02</v>
      </c>
      <c s="33">
        <v>0</v>
      </c>
      <c s="33">
        <f>ROUND(ROUND(H111,2)*ROUND(G111,3),2)</f>
      </c>
      <c r="O111">
        <f>(I111*21)/100</f>
      </c>
      <c t="s">
        <v>23</v>
      </c>
    </row>
    <row r="112" spans="1:5" ht="12.75">
      <c r="A112" s="34" t="s">
        <v>49</v>
      </c>
      <c r="E112" s="35" t="s">
        <v>50</v>
      </c>
    </row>
    <row r="113" spans="1:5" ht="114.75">
      <c r="A113" s="36" t="s">
        <v>51</v>
      </c>
      <c r="E113" s="37" t="s">
        <v>1056</v>
      </c>
    </row>
    <row r="114" spans="1:5" ht="229.5">
      <c r="A114" t="s">
        <v>53</v>
      </c>
      <c r="E114" s="35" t="s">
        <v>315</v>
      </c>
    </row>
    <row r="115" spans="1:16" ht="12.75">
      <c r="A115" s="25" t="s">
        <v>45</v>
      </c>
      <c s="29" t="s">
        <v>253</v>
      </c>
      <c s="29" t="s">
        <v>317</v>
      </c>
      <c s="25" t="s">
        <v>50</v>
      </c>
      <c s="30" t="s">
        <v>318</v>
      </c>
      <c s="31" t="s">
        <v>212</v>
      </c>
      <c s="32">
        <v>19.75</v>
      </c>
      <c s="33">
        <v>0</v>
      </c>
      <c s="33">
        <f>ROUND(ROUND(H115,2)*ROUND(G115,3),2)</f>
      </c>
      <c r="O115">
        <f>(I115*21)/100</f>
      </c>
      <c t="s">
        <v>23</v>
      </c>
    </row>
    <row r="116" spans="1:5" ht="12.75">
      <c r="A116" s="34" t="s">
        <v>49</v>
      </c>
      <c r="E116" s="35" t="s">
        <v>50</v>
      </c>
    </row>
    <row r="117" spans="1:5" ht="51">
      <c r="A117" s="36" t="s">
        <v>51</v>
      </c>
      <c r="E117" s="37" t="s">
        <v>1057</v>
      </c>
    </row>
    <row r="118" spans="1:5" ht="293.25">
      <c r="A118" t="s">
        <v>53</v>
      </c>
      <c r="E118" s="35" t="s">
        <v>321</v>
      </c>
    </row>
    <row r="119" spans="1:16" ht="12.75">
      <c r="A119" s="25" t="s">
        <v>45</v>
      </c>
      <c s="29" t="s">
        <v>257</v>
      </c>
      <c s="29" t="s">
        <v>329</v>
      </c>
      <c s="25" t="s">
        <v>50</v>
      </c>
      <c s="30" t="s">
        <v>330</v>
      </c>
      <c s="31" t="s">
        <v>149</v>
      </c>
      <c s="32">
        <v>316.95</v>
      </c>
      <c s="33">
        <v>0</v>
      </c>
      <c s="33">
        <f>ROUND(ROUND(H119,2)*ROUND(G119,3),2)</f>
      </c>
      <c r="O119">
        <f>(I119*21)/100</f>
      </c>
      <c t="s">
        <v>23</v>
      </c>
    </row>
    <row r="120" spans="1:5" ht="12.75">
      <c r="A120" s="34" t="s">
        <v>49</v>
      </c>
      <c r="E120" s="35" t="s">
        <v>50</v>
      </c>
    </row>
    <row r="121" spans="1:5" ht="76.5">
      <c r="A121" s="36" t="s">
        <v>51</v>
      </c>
      <c r="E121" s="37" t="s">
        <v>1058</v>
      </c>
    </row>
    <row r="122" spans="1:5" ht="25.5">
      <c r="A122" t="s">
        <v>53</v>
      </c>
      <c r="E122" s="35" t="s">
        <v>333</v>
      </c>
    </row>
    <row r="123" spans="1:16" ht="12.75">
      <c r="A123" s="25" t="s">
        <v>45</v>
      </c>
      <c s="29" t="s">
        <v>263</v>
      </c>
      <c s="29" t="s">
        <v>335</v>
      </c>
      <c s="25" t="s">
        <v>50</v>
      </c>
      <c s="30" t="s">
        <v>336</v>
      </c>
      <c s="31" t="s">
        <v>149</v>
      </c>
      <c s="32">
        <v>124</v>
      </c>
      <c s="33">
        <v>0</v>
      </c>
      <c s="33">
        <f>ROUND(ROUND(H123,2)*ROUND(G123,3),2)</f>
      </c>
      <c r="O123">
        <f>(I123*21)/100</f>
      </c>
      <c t="s">
        <v>23</v>
      </c>
    </row>
    <row r="124" spans="1:5" ht="12.75">
      <c r="A124" s="34" t="s">
        <v>49</v>
      </c>
      <c r="E124" s="35" t="s">
        <v>50</v>
      </c>
    </row>
    <row r="125" spans="1:5" ht="25.5">
      <c r="A125" s="36" t="s">
        <v>51</v>
      </c>
      <c r="E125" s="37" t="s">
        <v>1059</v>
      </c>
    </row>
    <row r="126" spans="1:5" ht="38.25">
      <c r="A126" t="s">
        <v>53</v>
      </c>
      <c r="E126" s="35" t="s">
        <v>339</v>
      </c>
    </row>
    <row r="127" spans="1:16" ht="12.75">
      <c r="A127" s="25" t="s">
        <v>45</v>
      </c>
      <c s="29" t="s">
        <v>267</v>
      </c>
      <c s="29" t="s">
        <v>346</v>
      </c>
      <c s="25" t="s">
        <v>50</v>
      </c>
      <c s="30" t="s">
        <v>347</v>
      </c>
      <c s="31" t="s">
        <v>149</v>
      </c>
      <c s="32">
        <v>124</v>
      </c>
      <c s="33">
        <v>0</v>
      </c>
      <c s="33">
        <f>ROUND(ROUND(H127,2)*ROUND(G127,3),2)</f>
      </c>
      <c r="O127">
        <f>(I127*21)/100</f>
      </c>
      <c t="s">
        <v>23</v>
      </c>
    </row>
    <row r="128" spans="1:5" ht="12.75">
      <c r="A128" s="34" t="s">
        <v>49</v>
      </c>
      <c r="E128" s="35" t="s">
        <v>50</v>
      </c>
    </row>
    <row r="129" spans="1:5" ht="12.75">
      <c r="A129" s="36" t="s">
        <v>51</v>
      </c>
      <c r="E129" s="37" t="s">
        <v>1060</v>
      </c>
    </row>
    <row r="130" spans="1:5" ht="25.5">
      <c r="A130" t="s">
        <v>53</v>
      </c>
      <c r="E130" s="35" t="s">
        <v>349</v>
      </c>
    </row>
    <row r="131" spans="1:16" ht="12.75">
      <c r="A131" s="25" t="s">
        <v>45</v>
      </c>
      <c s="29" t="s">
        <v>271</v>
      </c>
      <c s="29" t="s">
        <v>356</v>
      </c>
      <c s="25" t="s">
        <v>50</v>
      </c>
      <c s="30" t="s">
        <v>357</v>
      </c>
      <c s="31" t="s">
        <v>149</v>
      </c>
      <c s="32">
        <v>124</v>
      </c>
      <c s="33">
        <v>0</v>
      </c>
      <c s="33">
        <f>ROUND(ROUND(H131,2)*ROUND(G131,3),2)</f>
      </c>
      <c r="O131">
        <f>(I131*21)/100</f>
      </c>
      <c t="s">
        <v>23</v>
      </c>
    </row>
    <row r="132" spans="1:5" ht="12.75">
      <c r="A132" s="34" t="s">
        <v>49</v>
      </c>
      <c r="E132" s="35" t="s">
        <v>50</v>
      </c>
    </row>
    <row r="133" spans="1:5" ht="12.75">
      <c r="A133" s="36" t="s">
        <v>51</v>
      </c>
      <c r="E133" s="37" t="s">
        <v>1060</v>
      </c>
    </row>
    <row r="134" spans="1:5" ht="38.25">
      <c r="A134" t="s">
        <v>53</v>
      </c>
      <c r="E134" s="35" t="s">
        <v>359</v>
      </c>
    </row>
    <row r="135" spans="1:16" ht="12.75">
      <c r="A135" s="25" t="s">
        <v>45</v>
      </c>
      <c s="29" t="s">
        <v>276</v>
      </c>
      <c s="29" t="s">
        <v>361</v>
      </c>
      <c s="25" t="s">
        <v>50</v>
      </c>
      <c s="30" t="s">
        <v>362</v>
      </c>
      <c s="31" t="s">
        <v>149</v>
      </c>
      <c s="32">
        <v>32</v>
      </c>
      <c s="33">
        <v>0</v>
      </c>
      <c s="33">
        <f>ROUND(ROUND(H135,2)*ROUND(G135,3),2)</f>
      </c>
      <c r="O135">
        <f>(I135*21)/100</f>
      </c>
      <c t="s">
        <v>23</v>
      </c>
    </row>
    <row r="136" spans="1:5" ht="12.75">
      <c r="A136" s="34" t="s">
        <v>49</v>
      </c>
      <c r="E136" s="35" t="s">
        <v>50</v>
      </c>
    </row>
    <row r="137" spans="1:5" ht="25.5">
      <c r="A137" s="36" t="s">
        <v>51</v>
      </c>
      <c r="E137" s="37" t="s">
        <v>1061</v>
      </c>
    </row>
    <row r="138" spans="1:5" ht="38.25">
      <c r="A138" t="s">
        <v>53</v>
      </c>
      <c r="E138" s="35" t="s">
        <v>365</v>
      </c>
    </row>
    <row r="139" spans="1:18" ht="12.75" customHeight="1">
      <c r="A139" s="6" t="s">
        <v>43</v>
      </c>
      <c s="6"/>
      <c s="42" t="s">
        <v>23</v>
      </c>
      <c s="6"/>
      <c s="27" t="s">
        <v>366</v>
      </c>
      <c s="6"/>
      <c s="6"/>
      <c s="6"/>
      <c s="43">
        <f>0+Q139</f>
      </c>
      <c r="O139">
        <f>0+R139</f>
      </c>
      <c r="Q139">
        <f>0+I140+I144+I148+I152+I156+I160+I164+I168+I172+I176+I180+I184+I188+I192+I196</f>
      </c>
      <c>
        <f>0+O140+O144+O148+O152+O156+O160+O164+O168+O172+O176+O180+O184+O188+O192+O196</f>
      </c>
    </row>
    <row r="140" spans="1:16" ht="12.75">
      <c r="A140" s="25" t="s">
        <v>45</v>
      </c>
      <c s="29" t="s">
        <v>281</v>
      </c>
      <c s="29" t="s">
        <v>374</v>
      </c>
      <c s="25" t="s">
        <v>50</v>
      </c>
      <c s="30" t="s">
        <v>375</v>
      </c>
      <c s="31" t="s">
        <v>149</v>
      </c>
      <c s="32">
        <v>123.76</v>
      </c>
      <c s="33">
        <v>0</v>
      </c>
      <c s="33">
        <f>ROUND(ROUND(H140,2)*ROUND(G140,3),2)</f>
      </c>
      <c r="O140">
        <f>(I140*21)/100</f>
      </c>
      <c t="s">
        <v>23</v>
      </c>
    </row>
    <row r="141" spans="1:5" ht="12.75">
      <c r="A141" s="34" t="s">
        <v>49</v>
      </c>
      <c r="E141" s="35" t="s">
        <v>50</v>
      </c>
    </row>
    <row r="142" spans="1:5" ht="76.5">
      <c r="A142" s="36" t="s">
        <v>51</v>
      </c>
      <c r="E142" s="37" t="s">
        <v>1062</v>
      </c>
    </row>
    <row r="143" spans="1:5" ht="25.5">
      <c r="A143" t="s">
        <v>53</v>
      </c>
      <c r="E143" s="35" t="s">
        <v>378</v>
      </c>
    </row>
    <row r="144" spans="1:16" ht="12.75">
      <c r="A144" s="25" t="s">
        <v>45</v>
      </c>
      <c s="29" t="s">
        <v>287</v>
      </c>
      <c s="29" t="s">
        <v>1063</v>
      </c>
      <c s="25" t="s">
        <v>50</v>
      </c>
      <c s="30" t="s">
        <v>1064</v>
      </c>
      <c s="31" t="s">
        <v>212</v>
      </c>
      <c s="32">
        <v>0.311</v>
      </c>
      <c s="33">
        <v>0</v>
      </c>
      <c s="33">
        <f>ROUND(ROUND(H144,2)*ROUND(G144,3),2)</f>
      </c>
      <c r="O144">
        <f>(I144*21)/100</f>
      </c>
      <c t="s">
        <v>23</v>
      </c>
    </row>
    <row r="145" spans="1:5" ht="12.75">
      <c r="A145" s="34" t="s">
        <v>49</v>
      </c>
      <c r="E145" s="35" t="s">
        <v>50</v>
      </c>
    </row>
    <row r="146" spans="1:5" ht="63.75">
      <c r="A146" s="36" t="s">
        <v>51</v>
      </c>
      <c r="E146" s="37" t="s">
        <v>1065</v>
      </c>
    </row>
    <row r="147" spans="1:5" ht="51">
      <c r="A147" t="s">
        <v>53</v>
      </c>
      <c r="E147" s="35" t="s">
        <v>1066</v>
      </c>
    </row>
    <row r="148" spans="1:16" ht="12.75">
      <c r="A148" s="25" t="s">
        <v>45</v>
      </c>
      <c s="29" t="s">
        <v>293</v>
      </c>
      <c s="29" t="s">
        <v>1067</v>
      </c>
      <c s="25" t="s">
        <v>29</v>
      </c>
      <c s="30" t="s">
        <v>1068</v>
      </c>
      <c s="31" t="s">
        <v>129</v>
      </c>
      <c s="32">
        <v>8.829</v>
      </c>
      <c s="33">
        <v>0</v>
      </c>
      <c s="33">
        <f>ROUND(ROUND(H148,2)*ROUND(G148,3),2)</f>
      </c>
      <c r="O148">
        <f>(I148*21)/100</f>
      </c>
      <c t="s">
        <v>23</v>
      </c>
    </row>
    <row r="149" spans="1:5" ht="12.75">
      <c r="A149" s="34" t="s">
        <v>49</v>
      </c>
      <c r="E149" s="35" t="s">
        <v>50</v>
      </c>
    </row>
    <row r="150" spans="1:5" ht="153">
      <c r="A150" s="36" t="s">
        <v>51</v>
      </c>
      <c r="E150" s="37" t="s">
        <v>1069</v>
      </c>
    </row>
    <row r="151" spans="1:5" ht="38.25">
      <c r="A151" t="s">
        <v>53</v>
      </c>
      <c r="E151" s="35" t="s">
        <v>1070</v>
      </c>
    </row>
    <row r="152" spans="1:16" ht="12.75">
      <c r="A152" s="25" t="s">
        <v>45</v>
      </c>
      <c s="29" t="s">
        <v>299</v>
      </c>
      <c s="29" t="s">
        <v>1067</v>
      </c>
      <c s="25" t="s">
        <v>23</v>
      </c>
      <c s="30" t="s">
        <v>1068</v>
      </c>
      <c s="31" t="s">
        <v>129</v>
      </c>
      <c s="32">
        <v>2.569</v>
      </c>
      <c s="33">
        <v>0</v>
      </c>
      <c s="33">
        <f>ROUND(ROUND(H152,2)*ROUND(G152,3),2)</f>
      </c>
      <c r="O152">
        <f>(I152*21)/100</f>
      </c>
      <c t="s">
        <v>23</v>
      </c>
    </row>
    <row r="153" spans="1:5" ht="12.75">
      <c r="A153" s="34" t="s">
        <v>49</v>
      </c>
      <c r="E153" s="35" t="s">
        <v>50</v>
      </c>
    </row>
    <row r="154" spans="1:5" ht="114.75">
      <c r="A154" s="36" t="s">
        <v>51</v>
      </c>
      <c r="E154" s="37" t="s">
        <v>1071</v>
      </c>
    </row>
    <row r="155" spans="1:5" ht="38.25">
      <c r="A155" t="s">
        <v>53</v>
      </c>
      <c r="E155" s="35" t="s">
        <v>1070</v>
      </c>
    </row>
    <row r="156" spans="1:16" ht="12.75">
      <c r="A156" s="25" t="s">
        <v>45</v>
      </c>
      <c s="29" t="s">
        <v>304</v>
      </c>
      <c s="29" t="s">
        <v>1072</v>
      </c>
      <c s="25" t="s">
        <v>50</v>
      </c>
      <c s="30" t="s">
        <v>1073</v>
      </c>
      <c s="31" t="s">
        <v>149</v>
      </c>
      <c s="32">
        <v>217.54</v>
      </c>
      <c s="33">
        <v>0</v>
      </c>
      <c s="33">
        <f>ROUND(ROUND(H156,2)*ROUND(G156,3),2)</f>
      </c>
      <c r="O156">
        <f>(I156*21)/100</f>
      </c>
      <c t="s">
        <v>23</v>
      </c>
    </row>
    <row r="157" spans="1:5" ht="12.75">
      <c r="A157" s="34" t="s">
        <v>49</v>
      </c>
      <c r="E157" s="35" t="s">
        <v>50</v>
      </c>
    </row>
    <row r="158" spans="1:5" ht="102">
      <c r="A158" s="36" t="s">
        <v>51</v>
      </c>
      <c r="E158" s="37" t="s">
        <v>1074</v>
      </c>
    </row>
    <row r="159" spans="1:5" ht="25.5">
      <c r="A159" t="s">
        <v>53</v>
      </c>
      <c r="E159" s="35" t="s">
        <v>1075</v>
      </c>
    </row>
    <row r="160" spans="1:16" ht="25.5">
      <c r="A160" s="25" t="s">
        <v>45</v>
      </c>
      <c s="29" t="s">
        <v>310</v>
      </c>
      <c s="29" t="s">
        <v>1076</v>
      </c>
      <c s="25" t="s">
        <v>50</v>
      </c>
      <c s="30" t="s">
        <v>1077</v>
      </c>
      <c s="31" t="s">
        <v>230</v>
      </c>
      <c s="32">
        <v>51</v>
      </c>
      <c s="33">
        <v>0</v>
      </c>
      <c s="33">
        <f>ROUND(ROUND(H160,2)*ROUND(G160,3),2)</f>
      </c>
      <c r="O160">
        <f>(I160*21)/100</f>
      </c>
      <c t="s">
        <v>23</v>
      </c>
    </row>
    <row r="161" spans="1:5" ht="12.75">
      <c r="A161" s="34" t="s">
        <v>49</v>
      </c>
      <c r="E161" s="35" t="s">
        <v>50</v>
      </c>
    </row>
    <row r="162" spans="1:5" ht="51">
      <c r="A162" s="36" t="s">
        <v>51</v>
      </c>
      <c r="E162" s="37" t="s">
        <v>1078</v>
      </c>
    </row>
    <row r="163" spans="1:5" ht="63.75">
      <c r="A163" t="s">
        <v>53</v>
      </c>
      <c r="E163" s="35" t="s">
        <v>1079</v>
      </c>
    </row>
    <row r="164" spans="1:16" ht="25.5">
      <c r="A164" s="25" t="s">
        <v>45</v>
      </c>
      <c s="29" t="s">
        <v>316</v>
      </c>
      <c s="29" t="s">
        <v>1080</v>
      </c>
      <c s="25" t="s">
        <v>50</v>
      </c>
      <c s="30" t="s">
        <v>1081</v>
      </c>
      <c s="31" t="s">
        <v>230</v>
      </c>
      <c s="32">
        <v>191</v>
      </c>
      <c s="33">
        <v>0</v>
      </c>
      <c s="33">
        <f>ROUND(ROUND(H164,2)*ROUND(G164,3),2)</f>
      </c>
      <c r="O164">
        <f>(I164*21)/100</f>
      </c>
      <c t="s">
        <v>23</v>
      </c>
    </row>
    <row r="165" spans="1:5" ht="12.75">
      <c r="A165" s="34" t="s">
        <v>49</v>
      </c>
      <c r="E165" s="35" t="s">
        <v>50</v>
      </c>
    </row>
    <row r="166" spans="1:5" ht="165.75">
      <c r="A166" s="36" t="s">
        <v>51</v>
      </c>
      <c r="E166" s="37" t="s">
        <v>1082</v>
      </c>
    </row>
    <row r="167" spans="1:5" ht="63.75">
      <c r="A167" t="s">
        <v>53</v>
      </c>
      <c r="E167" s="35" t="s">
        <v>1079</v>
      </c>
    </row>
    <row r="168" spans="1:16" ht="25.5">
      <c r="A168" s="25" t="s">
        <v>45</v>
      </c>
      <c s="29" t="s">
        <v>322</v>
      </c>
      <c s="29" t="s">
        <v>1083</v>
      </c>
      <c s="25" t="s">
        <v>50</v>
      </c>
      <c s="30" t="s">
        <v>1084</v>
      </c>
      <c s="31" t="s">
        <v>230</v>
      </c>
      <c s="32">
        <v>51</v>
      </c>
      <c s="33">
        <v>0</v>
      </c>
      <c s="33">
        <f>ROUND(ROUND(H168,2)*ROUND(G168,3),2)</f>
      </c>
      <c r="O168">
        <f>(I168*21)/100</f>
      </c>
      <c t="s">
        <v>23</v>
      </c>
    </row>
    <row r="169" spans="1:5" ht="12.75">
      <c r="A169" s="34" t="s">
        <v>49</v>
      </c>
      <c r="E169" s="35" t="s">
        <v>50</v>
      </c>
    </row>
    <row r="170" spans="1:5" ht="51">
      <c r="A170" s="36" t="s">
        <v>51</v>
      </c>
      <c r="E170" s="37" t="s">
        <v>1085</v>
      </c>
    </row>
    <row r="171" spans="1:5" ht="63.75">
      <c r="A171" t="s">
        <v>53</v>
      </c>
      <c r="E171" s="35" t="s">
        <v>1079</v>
      </c>
    </row>
    <row r="172" spans="1:16" ht="25.5">
      <c r="A172" s="25" t="s">
        <v>45</v>
      </c>
      <c s="29" t="s">
        <v>328</v>
      </c>
      <c s="29" t="s">
        <v>1086</v>
      </c>
      <c s="25" t="s">
        <v>50</v>
      </c>
      <c s="30" t="s">
        <v>1087</v>
      </c>
      <c s="31" t="s">
        <v>230</v>
      </c>
      <c s="32">
        <v>71</v>
      </c>
      <c s="33">
        <v>0</v>
      </c>
      <c s="33">
        <f>ROUND(ROUND(H172,2)*ROUND(G172,3),2)</f>
      </c>
      <c r="O172">
        <f>(I172*21)/100</f>
      </c>
      <c t="s">
        <v>23</v>
      </c>
    </row>
    <row r="173" spans="1:5" ht="12.75">
      <c r="A173" s="34" t="s">
        <v>49</v>
      </c>
      <c r="E173" s="35" t="s">
        <v>50</v>
      </c>
    </row>
    <row r="174" spans="1:5" ht="165.75">
      <c r="A174" s="36" t="s">
        <v>51</v>
      </c>
      <c r="E174" s="37" t="s">
        <v>1088</v>
      </c>
    </row>
    <row r="175" spans="1:5" ht="63.75">
      <c r="A175" t="s">
        <v>53</v>
      </c>
      <c r="E175" s="35" t="s">
        <v>1079</v>
      </c>
    </row>
    <row r="176" spans="1:16" ht="12.75">
      <c r="A176" s="25" t="s">
        <v>45</v>
      </c>
      <c s="29" t="s">
        <v>334</v>
      </c>
      <c s="29" t="s">
        <v>1089</v>
      </c>
      <c s="25" t="s">
        <v>50</v>
      </c>
      <c s="30" t="s">
        <v>1090</v>
      </c>
      <c s="31" t="s">
        <v>212</v>
      </c>
      <c s="32">
        <v>56.661</v>
      </c>
      <c s="33">
        <v>0</v>
      </c>
      <c s="33">
        <f>ROUND(ROUND(H176,2)*ROUND(G176,3),2)</f>
      </c>
      <c r="O176">
        <f>(I176*21)/100</f>
      </c>
      <c t="s">
        <v>23</v>
      </c>
    </row>
    <row r="177" spans="1:5" ht="12.75">
      <c r="A177" s="34" t="s">
        <v>49</v>
      </c>
      <c r="E177" s="35" t="s">
        <v>50</v>
      </c>
    </row>
    <row r="178" spans="1:5" ht="63.75">
      <c r="A178" s="36" t="s">
        <v>51</v>
      </c>
      <c r="E178" s="37" t="s">
        <v>1091</v>
      </c>
    </row>
    <row r="179" spans="1:5" ht="369.75">
      <c r="A179" t="s">
        <v>53</v>
      </c>
      <c r="E179" s="35" t="s">
        <v>396</v>
      </c>
    </row>
    <row r="180" spans="1:16" ht="12.75">
      <c r="A180" s="25" t="s">
        <v>45</v>
      </c>
      <c s="29" t="s">
        <v>340</v>
      </c>
      <c s="29" t="s">
        <v>1092</v>
      </c>
      <c s="25" t="s">
        <v>50</v>
      </c>
      <c s="30" t="s">
        <v>1093</v>
      </c>
      <c s="31" t="s">
        <v>129</v>
      </c>
      <c s="32">
        <v>6.814</v>
      </c>
      <c s="33">
        <v>0</v>
      </c>
      <c s="33">
        <f>ROUND(ROUND(H180,2)*ROUND(G180,3),2)</f>
      </c>
      <c r="O180">
        <f>(I180*21)/100</f>
      </c>
      <c t="s">
        <v>23</v>
      </c>
    </row>
    <row r="181" spans="1:5" ht="12.75">
      <c r="A181" s="34" t="s">
        <v>49</v>
      </c>
      <c r="E181" s="35" t="s">
        <v>50</v>
      </c>
    </row>
    <row r="182" spans="1:5" ht="12.75">
      <c r="A182" s="36" t="s">
        <v>51</v>
      </c>
      <c r="E182" s="37" t="s">
        <v>1094</v>
      </c>
    </row>
    <row r="183" spans="1:5" ht="267.75">
      <c r="A183" t="s">
        <v>53</v>
      </c>
      <c r="E183" s="35" t="s">
        <v>431</v>
      </c>
    </row>
    <row r="184" spans="1:16" ht="12.75">
      <c r="A184" s="25" t="s">
        <v>45</v>
      </c>
      <c s="29" t="s">
        <v>345</v>
      </c>
      <c s="29" t="s">
        <v>1095</v>
      </c>
      <c s="25" t="s">
        <v>50</v>
      </c>
      <c s="30" t="s">
        <v>1096</v>
      </c>
      <c s="31" t="s">
        <v>170</v>
      </c>
      <c s="32">
        <v>17</v>
      </c>
      <c s="33">
        <v>0</v>
      </c>
      <c s="33">
        <f>ROUND(ROUND(H184,2)*ROUND(G184,3),2)</f>
      </c>
      <c r="O184">
        <f>(I184*21)/100</f>
      </c>
      <c t="s">
        <v>23</v>
      </c>
    </row>
    <row r="185" spans="1:5" ht="12.75">
      <c r="A185" s="34" t="s">
        <v>49</v>
      </c>
      <c r="E185" s="35" t="s">
        <v>50</v>
      </c>
    </row>
    <row r="186" spans="1:5" ht="63.75">
      <c r="A186" s="36" t="s">
        <v>51</v>
      </c>
      <c r="E186" s="37" t="s">
        <v>1097</v>
      </c>
    </row>
    <row r="187" spans="1:5" ht="38.25">
      <c r="A187" t="s">
        <v>53</v>
      </c>
      <c r="E187" s="35" t="s">
        <v>1098</v>
      </c>
    </row>
    <row r="188" spans="1:16" ht="12.75">
      <c r="A188" s="25" t="s">
        <v>45</v>
      </c>
      <c s="29" t="s">
        <v>350</v>
      </c>
      <c s="29" t="s">
        <v>1099</v>
      </c>
      <c s="25" t="s">
        <v>50</v>
      </c>
      <c s="30" t="s">
        <v>1100</v>
      </c>
      <c s="31" t="s">
        <v>149</v>
      </c>
      <c s="32">
        <v>66</v>
      </c>
      <c s="33">
        <v>0</v>
      </c>
      <c s="33">
        <f>ROUND(ROUND(H188,2)*ROUND(G188,3),2)</f>
      </c>
      <c r="O188">
        <f>(I188*21)/100</f>
      </c>
      <c t="s">
        <v>23</v>
      </c>
    </row>
    <row r="189" spans="1:5" ht="12.75">
      <c r="A189" s="34" t="s">
        <v>49</v>
      </c>
      <c r="E189" s="35" t="s">
        <v>50</v>
      </c>
    </row>
    <row r="190" spans="1:5" ht="51">
      <c r="A190" s="36" t="s">
        <v>51</v>
      </c>
      <c r="E190" s="37" t="s">
        <v>1101</v>
      </c>
    </row>
    <row r="191" spans="1:5" ht="102">
      <c r="A191" t="s">
        <v>53</v>
      </c>
      <c r="E191" s="35" t="s">
        <v>1102</v>
      </c>
    </row>
    <row r="192" spans="1:16" ht="12.75">
      <c r="A192" s="25" t="s">
        <v>45</v>
      </c>
      <c s="29" t="s">
        <v>355</v>
      </c>
      <c s="29" t="s">
        <v>1103</v>
      </c>
      <c s="25" t="s">
        <v>50</v>
      </c>
      <c s="30" t="s">
        <v>1104</v>
      </c>
      <c s="31" t="s">
        <v>149</v>
      </c>
      <c s="32">
        <v>240</v>
      </c>
      <c s="33">
        <v>0</v>
      </c>
      <c s="33">
        <f>ROUND(ROUND(H192,2)*ROUND(G192,3),2)</f>
      </c>
      <c r="O192">
        <f>(I192*21)/100</f>
      </c>
      <c t="s">
        <v>23</v>
      </c>
    </row>
    <row r="193" spans="1:5" ht="12.75">
      <c r="A193" s="34" t="s">
        <v>49</v>
      </c>
      <c r="E193" s="35" t="s">
        <v>50</v>
      </c>
    </row>
    <row r="194" spans="1:5" ht="51">
      <c r="A194" s="36" t="s">
        <v>51</v>
      </c>
      <c r="E194" s="37" t="s">
        <v>1105</v>
      </c>
    </row>
    <row r="195" spans="1:5" ht="102">
      <c r="A195" t="s">
        <v>53</v>
      </c>
      <c r="E195" s="35" t="s">
        <v>1102</v>
      </c>
    </row>
    <row r="196" spans="1:16" ht="12.75">
      <c r="A196" s="25" t="s">
        <v>45</v>
      </c>
      <c s="29" t="s">
        <v>360</v>
      </c>
      <c s="29" t="s">
        <v>1106</v>
      </c>
      <c s="25" t="s">
        <v>50</v>
      </c>
      <c s="30" t="s">
        <v>1107</v>
      </c>
      <c s="31" t="s">
        <v>149</v>
      </c>
      <c s="32">
        <v>120</v>
      </c>
      <c s="33">
        <v>0</v>
      </c>
      <c s="33">
        <f>ROUND(ROUND(H196,2)*ROUND(G196,3),2)</f>
      </c>
      <c r="O196">
        <f>(I196*21)/100</f>
      </c>
      <c t="s">
        <v>23</v>
      </c>
    </row>
    <row r="197" spans="1:5" ht="12.75">
      <c r="A197" s="34" t="s">
        <v>49</v>
      </c>
      <c r="E197" s="35" t="s">
        <v>50</v>
      </c>
    </row>
    <row r="198" spans="1:5" ht="38.25">
      <c r="A198" s="36" t="s">
        <v>51</v>
      </c>
      <c r="E198" s="37" t="s">
        <v>1108</v>
      </c>
    </row>
    <row r="199" spans="1:5" ht="102">
      <c r="A199" t="s">
        <v>53</v>
      </c>
      <c r="E199" s="35" t="s">
        <v>1109</v>
      </c>
    </row>
    <row r="200" spans="1:18" ht="12.75" customHeight="1">
      <c r="A200" s="6" t="s">
        <v>43</v>
      </c>
      <c s="6"/>
      <c s="42" t="s">
        <v>22</v>
      </c>
      <c s="6"/>
      <c s="27" t="s">
        <v>420</v>
      </c>
      <c s="6"/>
      <c s="6"/>
      <c s="6"/>
      <c s="43">
        <f>0+Q200</f>
      </c>
      <c r="O200">
        <f>0+R200</f>
      </c>
      <c r="Q200">
        <f>0+I201+I205+I209+I213+I217</f>
      </c>
      <c>
        <f>0+O201+O205+O209+O213+O217</f>
      </c>
    </row>
    <row r="201" spans="1:16" ht="12.75">
      <c r="A201" s="25" t="s">
        <v>45</v>
      </c>
      <c s="29" t="s">
        <v>367</v>
      </c>
      <c s="29" t="s">
        <v>1110</v>
      </c>
      <c s="25" t="s">
        <v>50</v>
      </c>
      <c s="30" t="s">
        <v>1111</v>
      </c>
      <c s="31" t="s">
        <v>1112</v>
      </c>
      <c s="32">
        <v>192.5</v>
      </c>
      <c s="33">
        <v>0</v>
      </c>
      <c s="33">
        <f>ROUND(ROUND(H201,2)*ROUND(G201,3),2)</f>
      </c>
      <c r="O201">
        <f>(I201*21)/100</f>
      </c>
      <c t="s">
        <v>23</v>
      </c>
    </row>
    <row r="202" spans="1:5" ht="12.75">
      <c r="A202" s="34" t="s">
        <v>49</v>
      </c>
      <c r="E202" s="35" t="s">
        <v>50</v>
      </c>
    </row>
    <row r="203" spans="1:5" ht="63.75">
      <c r="A203" s="36" t="s">
        <v>51</v>
      </c>
      <c r="E203" s="37" t="s">
        <v>1113</v>
      </c>
    </row>
    <row r="204" spans="1:5" ht="25.5">
      <c r="A204" t="s">
        <v>53</v>
      </c>
      <c r="E204" s="35" t="s">
        <v>1114</v>
      </c>
    </row>
    <row r="205" spans="1:16" ht="12.75">
      <c r="A205" s="25" t="s">
        <v>45</v>
      </c>
      <c s="29" t="s">
        <v>373</v>
      </c>
      <c s="29" t="s">
        <v>1115</v>
      </c>
      <c s="25" t="s">
        <v>50</v>
      </c>
      <c s="30" t="s">
        <v>1116</v>
      </c>
      <c s="31" t="s">
        <v>212</v>
      </c>
      <c s="32">
        <v>16.081</v>
      </c>
      <c s="33">
        <v>0</v>
      </c>
      <c s="33">
        <f>ROUND(ROUND(H205,2)*ROUND(G205,3),2)</f>
      </c>
      <c r="O205">
        <f>(I205*21)/100</f>
      </c>
      <c t="s">
        <v>23</v>
      </c>
    </row>
    <row r="206" spans="1:5" ht="12.75">
      <c r="A206" s="34" t="s">
        <v>49</v>
      </c>
      <c r="E206" s="35" t="s">
        <v>50</v>
      </c>
    </row>
    <row r="207" spans="1:5" ht="51">
      <c r="A207" s="36" t="s">
        <v>51</v>
      </c>
      <c r="E207" s="37" t="s">
        <v>1117</v>
      </c>
    </row>
    <row r="208" spans="1:5" ht="382.5">
      <c r="A208" t="s">
        <v>53</v>
      </c>
      <c r="E208" s="35" t="s">
        <v>1118</v>
      </c>
    </row>
    <row r="209" spans="1:16" ht="12.75">
      <c r="A209" s="25" t="s">
        <v>45</v>
      </c>
      <c s="29" t="s">
        <v>379</v>
      </c>
      <c s="29" t="s">
        <v>1119</v>
      </c>
      <c s="25" t="s">
        <v>50</v>
      </c>
      <c s="30" t="s">
        <v>1120</v>
      </c>
      <c s="31" t="s">
        <v>129</v>
      </c>
      <c s="32">
        <v>2.249</v>
      </c>
      <c s="33">
        <v>0</v>
      </c>
      <c s="33">
        <f>ROUND(ROUND(H209,2)*ROUND(G209,3),2)</f>
      </c>
      <c r="O209">
        <f>(I209*21)/100</f>
      </c>
      <c t="s">
        <v>23</v>
      </c>
    </row>
    <row r="210" spans="1:5" ht="12.75">
      <c r="A210" s="34" t="s">
        <v>49</v>
      </c>
      <c r="E210" s="35" t="s">
        <v>50</v>
      </c>
    </row>
    <row r="211" spans="1:5" ht="12.75">
      <c r="A211" s="36" t="s">
        <v>51</v>
      </c>
      <c r="E211" s="37" t="s">
        <v>1121</v>
      </c>
    </row>
    <row r="212" spans="1:5" ht="242.25">
      <c r="A212" t="s">
        <v>53</v>
      </c>
      <c r="E212" s="35" t="s">
        <v>1122</v>
      </c>
    </row>
    <row r="213" spans="1:16" ht="12.75">
      <c r="A213" s="25" t="s">
        <v>45</v>
      </c>
      <c s="29" t="s">
        <v>385</v>
      </c>
      <c s="29" t="s">
        <v>1123</v>
      </c>
      <c s="25" t="s">
        <v>50</v>
      </c>
      <c s="30" t="s">
        <v>1124</v>
      </c>
      <c s="31" t="s">
        <v>212</v>
      </c>
      <c s="32">
        <v>124.61</v>
      </c>
      <c s="33">
        <v>0</v>
      </c>
      <c s="33">
        <f>ROUND(ROUND(H213,2)*ROUND(G213,3),2)</f>
      </c>
      <c r="O213">
        <f>(I213*21)/100</f>
      </c>
      <c t="s">
        <v>23</v>
      </c>
    </row>
    <row r="214" spans="1:5" ht="12.75">
      <c r="A214" s="34" t="s">
        <v>49</v>
      </c>
      <c r="E214" s="35" t="s">
        <v>50</v>
      </c>
    </row>
    <row r="215" spans="1:5" ht="25.5">
      <c r="A215" s="36" t="s">
        <v>51</v>
      </c>
      <c r="E215" s="37" t="s">
        <v>1125</v>
      </c>
    </row>
    <row r="216" spans="1:5" ht="369.75">
      <c r="A216" t="s">
        <v>53</v>
      </c>
      <c r="E216" s="35" t="s">
        <v>438</v>
      </c>
    </row>
    <row r="217" spans="1:16" ht="12.75">
      <c r="A217" s="25" t="s">
        <v>45</v>
      </c>
      <c s="29" t="s">
        <v>391</v>
      </c>
      <c s="29" t="s">
        <v>1126</v>
      </c>
      <c s="25" t="s">
        <v>50</v>
      </c>
      <c s="30" t="s">
        <v>1127</v>
      </c>
      <c s="31" t="s">
        <v>129</v>
      </c>
      <c s="32">
        <v>18.17</v>
      </c>
      <c s="33">
        <v>0</v>
      </c>
      <c s="33">
        <f>ROUND(ROUND(H217,2)*ROUND(G217,3),2)</f>
      </c>
      <c r="O217">
        <f>(I217*21)/100</f>
      </c>
      <c t="s">
        <v>23</v>
      </c>
    </row>
    <row r="218" spans="1:5" ht="12.75">
      <c r="A218" s="34" t="s">
        <v>49</v>
      </c>
      <c r="E218" s="35" t="s">
        <v>50</v>
      </c>
    </row>
    <row r="219" spans="1:5" ht="12.75">
      <c r="A219" s="36" t="s">
        <v>51</v>
      </c>
      <c r="E219" s="37" t="s">
        <v>1128</v>
      </c>
    </row>
    <row r="220" spans="1:5" ht="267.75">
      <c r="A220" t="s">
        <v>53</v>
      </c>
      <c r="E220" s="35" t="s">
        <v>431</v>
      </c>
    </row>
    <row r="221" spans="1:18" ht="12.75" customHeight="1">
      <c r="A221" s="6" t="s">
        <v>43</v>
      </c>
      <c s="6"/>
      <c s="42" t="s">
        <v>33</v>
      </c>
      <c s="6"/>
      <c s="27" t="s">
        <v>432</v>
      </c>
      <c s="6"/>
      <c s="6"/>
      <c s="6"/>
      <c s="43">
        <f>0+Q221</f>
      </c>
      <c r="O221">
        <f>0+R221</f>
      </c>
      <c r="Q221">
        <f>0+I222+I226+I230+I234+I238+I242+I246+I250+I254</f>
      </c>
      <c>
        <f>0+O222+O226+O230+O234+O238+O242+O246+O250+O254</f>
      </c>
    </row>
    <row r="222" spans="1:16" ht="12.75">
      <c r="A222" s="25" t="s">
        <v>45</v>
      </c>
      <c s="29" t="s">
        <v>397</v>
      </c>
      <c s="29" t="s">
        <v>1129</v>
      </c>
      <c s="25" t="s">
        <v>50</v>
      </c>
      <c s="30" t="s">
        <v>1130</v>
      </c>
      <c s="31" t="s">
        <v>212</v>
      </c>
      <c s="32">
        <v>90.282</v>
      </c>
      <c s="33">
        <v>0</v>
      </c>
      <c s="33">
        <f>ROUND(ROUND(H222,2)*ROUND(G222,3),2)</f>
      </c>
      <c r="O222">
        <f>(I222*21)/100</f>
      </c>
      <c t="s">
        <v>23</v>
      </c>
    </row>
    <row r="223" spans="1:5" ht="12.75">
      <c r="A223" s="34" t="s">
        <v>49</v>
      </c>
      <c r="E223" s="35" t="s">
        <v>50</v>
      </c>
    </row>
    <row r="224" spans="1:5" ht="25.5">
      <c r="A224" s="36" t="s">
        <v>51</v>
      </c>
      <c r="E224" s="37" t="s">
        <v>1131</v>
      </c>
    </row>
    <row r="225" spans="1:5" ht="369.75">
      <c r="A225" t="s">
        <v>53</v>
      </c>
      <c r="E225" s="35" t="s">
        <v>438</v>
      </c>
    </row>
    <row r="226" spans="1:16" ht="12.75">
      <c r="A226" s="25" t="s">
        <v>45</v>
      </c>
      <c s="29" t="s">
        <v>403</v>
      </c>
      <c s="29" t="s">
        <v>1132</v>
      </c>
      <c s="25" t="s">
        <v>50</v>
      </c>
      <c s="30" t="s">
        <v>1133</v>
      </c>
      <c s="31" t="s">
        <v>129</v>
      </c>
      <c s="32">
        <v>10.032</v>
      </c>
      <c s="33">
        <v>0</v>
      </c>
      <c s="33">
        <f>ROUND(ROUND(H226,2)*ROUND(G226,3),2)</f>
      </c>
      <c r="O226">
        <f>(I226*21)/100</f>
      </c>
      <c t="s">
        <v>23</v>
      </c>
    </row>
    <row r="227" spans="1:5" ht="12.75">
      <c r="A227" s="34" t="s">
        <v>49</v>
      </c>
      <c r="E227" s="35" t="s">
        <v>50</v>
      </c>
    </row>
    <row r="228" spans="1:5" ht="12.75">
      <c r="A228" s="36" t="s">
        <v>51</v>
      </c>
      <c r="E228" s="37" t="s">
        <v>1134</v>
      </c>
    </row>
    <row r="229" spans="1:5" ht="267.75">
      <c r="A229" t="s">
        <v>53</v>
      </c>
      <c r="E229" s="35" t="s">
        <v>1135</v>
      </c>
    </row>
    <row r="230" spans="1:16" ht="12.75">
      <c r="A230" s="25" t="s">
        <v>45</v>
      </c>
      <c s="29" t="s">
        <v>408</v>
      </c>
      <c s="29" t="s">
        <v>1136</v>
      </c>
      <c s="25" t="s">
        <v>50</v>
      </c>
      <c s="30" t="s">
        <v>1137</v>
      </c>
      <c s="31" t="s">
        <v>212</v>
      </c>
      <c s="32">
        <v>1.52</v>
      </c>
      <c s="33">
        <v>0</v>
      </c>
      <c s="33">
        <f>ROUND(ROUND(H230,2)*ROUND(G230,3),2)</f>
      </c>
      <c r="O230">
        <f>(I230*21)/100</f>
      </c>
      <c t="s">
        <v>23</v>
      </c>
    </row>
    <row r="231" spans="1:5" ht="12.75">
      <c r="A231" s="34" t="s">
        <v>49</v>
      </c>
      <c r="E231" s="35" t="s">
        <v>50</v>
      </c>
    </row>
    <row r="232" spans="1:5" ht="51">
      <c r="A232" s="36" t="s">
        <v>51</v>
      </c>
      <c r="E232" s="37" t="s">
        <v>1138</v>
      </c>
    </row>
    <row r="233" spans="1:5" ht="229.5">
      <c r="A233" t="s">
        <v>53</v>
      </c>
      <c r="E233" s="35" t="s">
        <v>1139</v>
      </c>
    </row>
    <row r="234" spans="1:16" ht="12.75">
      <c r="A234" s="25" t="s">
        <v>45</v>
      </c>
      <c s="29" t="s">
        <v>414</v>
      </c>
      <c s="29" t="s">
        <v>1140</v>
      </c>
      <c s="25" t="s">
        <v>50</v>
      </c>
      <c s="30" t="s">
        <v>1141</v>
      </c>
      <c s="31" t="s">
        <v>212</v>
      </c>
      <c s="32">
        <v>57.921</v>
      </c>
      <c s="33">
        <v>0</v>
      </c>
      <c s="33">
        <f>ROUND(ROUND(H234,2)*ROUND(G234,3),2)</f>
      </c>
      <c r="O234">
        <f>(I234*21)/100</f>
      </c>
      <c t="s">
        <v>23</v>
      </c>
    </row>
    <row r="235" spans="1:5" ht="12.75">
      <c r="A235" s="34" t="s">
        <v>49</v>
      </c>
      <c r="E235" s="35" t="s">
        <v>50</v>
      </c>
    </row>
    <row r="236" spans="1:5" ht="178.5">
      <c r="A236" s="36" t="s">
        <v>51</v>
      </c>
      <c r="E236" s="37" t="s">
        <v>1142</v>
      </c>
    </row>
    <row r="237" spans="1:5" ht="369.75">
      <c r="A237" t="s">
        <v>53</v>
      </c>
      <c r="E237" s="35" t="s">
        <v>438</v>
      </c>
    </row>
    <row r="238" spans="1:16" ht="12.75">
      <c r="A238" s="25" t="s">
        <v>45</v>
      </c>
      <c s="29" t="s">
        <v>421</v>
      </c>
      <c s="29" t="s">
        <v>440</v>
      </c>
      <c s="25" t="s">
        <v>29</v>
      </c>
      <c s="30" t="s">
        <v>441</v>
      </c>
      <c s="31" t="s">
        <v>212</v>
      </c>
      <c s="32">
        <v>1.923</v>
      </c>
      <c s="33">
        <v>0</v>
      </c>
      <c s="33">
        <f>ROUND(ROUND(H238,2)*ROUND(G238,3),2)</f>
      </c>
      <c r="O238">
        <f>(I238*21)/100</f>
      </c>
      <c t="s">
        <v>23</v>
      </c>
    </row>
    <row r="239" spans="1:5" ht="12.75">
      <c r="A239" s="34" t="s">
        <v>49</v>
      </c>
      <c r="E239" s="35" t="s">
        <v>50</v>
      </c>
    </row>
    <row r="240" spans="1:5" ht="51">
      <c r="A240" s="36" t="s">
        <v>51</v>
      </c>
      <c r="E240" s="37" t="s">
        <v>1143</v>
      </c>
    </row>
    <row r="241" spans="1:5" ht="369.75">
      <c r="A241" t="s">
        <v>53</v>
      </c>
      <c r="E241" s="35" t="s">
        <v>438</v>
      </c>
    </row>
    <row r="242" spans="1:16" ht="12.75">
      <c r="A242" s="25" t="s">
        <v>45</v>
      </c>
      <c s="29" t="s">
        <v>426</v>
      </c>
      <c s="29" t="s">
        <v>440</v>
      </c>
      <c s="25" t="s">
        <v>23</v>
      </c>
      <c s="30" t="s">
        <v>441</v>
      </c>
      <c s="31" t="s">
        <v>212</v>
      </c>
      <c s="32">
        <v>2.565</v>
      </c>
      <c s="33">
        <v>0</v>
      </c>
      <c s="33">
        <f>ROUND(ROUND(H242,2)*ROUND(G242,3),2)</f>
      </c>
      <c r="O242">
        <f>(I242*21)/100</f>
      </c>
      <c t="s">
        <v>23</v>
      </c>
    </row>
    <row r="243" spans="1:5" ht="12.75">
      <c r="A243" s="34" t="s">
        <v>49</v>
      </c>
      <c r="E243" s="35" t="s">
        <v>50</v>
      </c>
    </row>
    <row r="244" spans="1:5" ht="25.5">
      <c r="A244" s="36" t="s">
        <v>51</v>
      </c>
      <c r="E244" s="37" t="s">
        <v>1144</v>
      </c>
    </row>
    <row r="245" spans="1:5" ht="369.75">
      <c r="A245" t="s">
        <v>53</v>
      </c>
      <c r="E245" s="35" t="s">
        <v>438</v>
      </c>
    </row>
    <row r="246" spans="1:16" ht="12.75">
      <c r="A246" s="25" t="s">
        <v>45</v>
      </c>
      <c s="29" t="s">
        <v>433</v>
      </c>
      <c s="29" t="s">
        <v>1145</v>
      </c>
      <c s="25" t="s">
        <v>50</v>
      </c>
      <c s="30" t="s">
        <v>1146</v>
      </c>
      <c s="31" t="s">
        <v>212</v>
      </c>
      <c s="32">
        <v>46.482</v>
      </c>
      <c s="33">
        <v>0</v>
      </c>
      <c s="33">
        <f>ROUND(ROUND(H246,2)*ROUND(G246,3),2)</f>
      </c>
      <c r="O246">
        <f>(I246*21)/100</f>
      </c>
      <c t="s">
        <v>23</v>
      </c>
    </row>
    <row r="247" spans="1:5" ht="12.75">
      <c r="A247" s="34" t="s">
        <v>49</v>
      </c>
      <c r="E247" s="35" t="s">
        <v>50</v>
      </c>
    </row>
    <row r="248" spans="1:5" ht="63.75">
      <c r="A248" s="36" t="s">
        <v>51</v>
      </c>
      <c r="E248" s="37" t="s">
        <v>1147</v>
      </c>
    </row>
    <row r="249" spans="1:5" ht="25.5">
      <c r="A249" t="s">
        <v>53</v>
      </c>
      <c r="E249" s="35" t="s">
        <v>1148</v>
      </c>
    </row>
    <row r="250" spans="1:16" ht="12.75">
      <c r="A250" s="25" t="s">
        <v>45</v>
      </c>
      <c s="29" t="s">
        <v>439</v>
      </c>
      <c s="29" t="s">
        <v>1149</v>
      </c>
      <c s="25" t="s">
        <v>50</v>
      </c>
      <c s="30" t="s">
        <v>1150</v>
      </c>
      <c s="31" t="s">
        <v>212</v>
      </c>
      <c s="32">
        <v>0.262</v>
      </c>
      <c s="33">
        <v>0</v>
      </c>
      <c s="33">
        <f>ROUND(ROUND(H250,2)*ROUND(G250,3),2)</f>
      </c>
      <c r="O250">
        <f>(I250*21)/100</f>
      </c>
      <c t="s">
        <v>23</v>
      </c>
    </row>
    <row r="251" spans="1:5" ht="12.75">
      <c r="A251" s="34" t="s">
        <v>49</v>
      </c>
      <c r="E251" s="35" t="s">
        <v>50</v>
      </c>
    </row>
    <row r="252" spans="1:5" ht="25.5">
      <c r="A252" s="36" t="s">
        <v>51</v>
      </c>
      <c r="E252" s="37" t="s">
        <v>1151</v>
      </c>
    </row>
    <row r="253" spans="1:5" ht="38.25">
      <c r="A253" t="s">
        <v>53</v>
      </c>
      <c r="E253" s="35" t="s">
        <v>1152</v>
      </c>
    </row>
    <row r="254" spans="1:16" ht="12.75">
      <c r="A254" s="25" t="s">
        <v>45</v>
      </c>
      <c s="29" t="s">
        <v>444</v>
      </c>
      <c s="29" t="s">
        <v>1153</v>
      </c>
      <c s="25" t="s">
        <v>50</v>
      </c>
      <c s="30" t="s">
        <v>1154</v>
      </c>
      <c s="31" t="s">
        <v>212</v>
      </c>
      <c s="32">
        <v>309.427</v>
      </c>
      <c s="33">
        <v>0</v>
      </c>
      <c s="33">
        <f>ROUND(ROUND(H254,2)*ROUND(G254,3),2)</f>
      </c>
      <c r="O254">
        <f>(I254*21)/100</f>
      </c>
      <c t="s">
        <v>23</v>
      </c>
    </row>
    <row r="255" spans="1:5" ht="12.75">
      <c r="A255" s="34" t="s">
        <v>49</v>
      </c>
      <c r="E255" s="35" t="s">
        <v>50</v>
      </c>
    </row>
    <row r="256" spans="1:5" ht="89.25">
      <c r="A256" s="36" t="s">
        <v>51</v>
      </c>
      <c r="E256" s="37" t="s">
        <v>1155</v>
      </c>
    </row>
    <row r="257" spans="1:5" ht="38.25">
      <c r="A257" t="s">
        <v>53</v>
      </c>
      <c r="E257" s="35" t="s">
        <v>372</v>
      </c>
    </row>
    <row r="258" spans="1:18" ht="12.75" customHeight="1">
      <c r="A258" s="6" t="s">
        <v>43</v>
      </c>
      <c s="6"/>
      <c s="42" t="s">
        <v>35</v>
      </c>
      <c s="6"/>
      <c s="27" t="s">
        <v>461</v>
      </c>
      <c s="6"/>
      <c s="6"/>
      <c s="6"/>
      <c s="43">
        <f>0+Q258</f>
      </c>
      <c r="O258">
        <f>0+R258</f>
      </c>
      <c r="Q258">
        <f>0+I259+I263+I267+I271+I275</f>
      </c>
      <c>
        <f>0+O259+O263+O267+O271+O275</f>
      </c>
    </row>
    <row r="259" spans="1:16" ht="12.75">
      <c r="A259" s="25" t="s">
        <v>45</v>
      </c>
      <c s="29" t="s">
        <v>449</v>
      </c>
      <c s="29" t="s">
        <v>1156</v>
      </c>
      <c s="25" t="s">
        <v>50</v>
      </c>
      <c s="30" t="s">
        <v>1157</v>
      </c>
      <c s="31" t="s">
        <v>212</v>
      </c>
      <c s="32">
        <v>9.281</v>
      </c>
      <c s="33">
        <v>0</v>
      </c>
      <c s="33">
        <f>ROUND(ROUND(H259,2)*ROUND(G259,3),2)</f>
      </c>
      <c r="O259">
        <f>(I259*21)/100</f>
      </c>
      <c t="s">
        <v>23</v>
      </c>
    </row>
    <row r="260" spans="1:5" ht="12.75">
      <c r="A260" s="34" t="s">
        <v>49</v>
      </c>
      <c r="E260" s="35" t="s">
        <v>50</v>
      </c>
    </row>
    <row r="261" spans="1:5" ht="89.25">
      <c r="A261" s="36" t="s">
        <v>51</v>
      </c>
      <c r="E261" s="37" t="s">
        <v>1158</v>
      </c>
    </row>
    <row r="262" spans="1:5" ht="51">
      <c r="A262" t="s">
        <v>53</v>
      </c>
      <c r="E262" s="35" t="s">
        <v>467</v>
      </c>
    </row>
    <row r="263" spans="1:16" ht="12.75">
      <c r="A263" s="25" t="s">
        <v>45</v>
      </c>
      <c s="29" t="s">
        <v>455</v>
      </c>
      <c s="29" t="s">
        <v>1159</v>
      </c>
      <c s="25" t="s">
        <v>50</v>
      </c>
      <c s="30" t="s">
        <v>1160</v>
      </c>
      <c s="31" t="s">
        <v>149</v>
      </c>
      <c s="32">
        <v>21.5</v>
      </c>
      <c s="33">
        <v>0</v>
      </c>
      <c s="33">
        <f>ROUND(ROUND(H263,2)*ROUND(G263,3),2)</f>
      </c>
      <c r="O263">
        <f>(I263*21)/100</f>
      </c>
      <c t="s">
        <v>23</v>
      </c>
    </row>
    <row r="264" spans="1:5" ht="12.75">
      <c r="A264" s="34" t="s">
        <v>49</v>
      </c>
      <c r="E264" s="35" t="s">
        <v>50</v>
      </c>
    </row>
    <row r="265" spans="1:5" ht="38.25">
      <c r="A265" s="36" t="s">
        <v>51</v>
      </c>
      <c r="E265" s="37" t="s">
        <v>1161</v>
      </c>
    </row>
    <row r="266" spans="1:5" ht="38.25">
      <c r="A266" t="s">
        <v>53</v>
      </c>
      <c r="E266" s="35" t="s">
        <v>1162</v>
      </c>
    </row>
    <row r="267" spans="1:16" ht="12.75">
      <c r="A267" s="25" t="s">
        <v>45</v>
      </c>
      <c s="29" t="s">
        <v>462</v>
      </c>
      <c s="29" t="s">
        <v>1163</v>
      </c>
      <c s="25" t="s">
        <v>50</v>
      </c>
      <c s="30" t="s">
        <v>1164</v>
      </c>
      <c s="31" t="s">
        <v>149</v>
      </c>
      <c s="32">
        <v>82.332</v>
      </c>
      <c s="33">
        <v>0</v>
      </c>
      <c s="33">
        <f>ROUND(ROUND(H267,2)*ROUND(G267,3),2)</f>
      </c>
      <c r="O267">
        <f>(I267*21)/100</f>
      </c>
      <c t="s">
        <v>23</v>
      </c>
    </row>
    <row r="268" spans="1:5" ht="12.75">
      <c r="A268" s="34" t="s">
        <v>49</v>
      </c>
      <c r="E268" s="35" t="s">
        <v>50</v>
      </c>
    </row>
    <row r="269" spans="1:5" ht="38.25">
      <c r="A269" s="36" t="s">
        <v>51</v>
      </c>
      <c r="E269" s="37" t="s">
        <v>1165</v>
      </c>
    </row>
    <row r="270" spans="1:5" ht="140.25">
      <c r="A270" t="s">
        <v>53</v>
      </c>
      <c r="E270" s="35" t="s">
        <v>507</v>
      </c>
    </row>
    <row r="271" spans="1:16" ht="12.75">
      <c r="A271" s="25" t="s">
        <v>45</v>
      </c>
      <c s="29" t="s">
        <v>468</v>
      </c>
      <c s="29" t="s">
        <v>529</v>
      </c>
      <c s="25" t="s">
        <v>50</v>
      </c>
      <c s="30" t="s">
        <v>530</v>
      </c>
      <c s="31" t="s">
        <v>149</v>
      </c>
      <c s="32">
        <v>1.275</v>
      </c>
      <c s="33">
        <v>0</v>
      </c>
      <c s="33">
        <f>ROUND(ROUND(H271,2)*ROUND(G271,3),2)</f>
      </c>
      <c r="O271">
        <f>(I271*21)/100</f>
      </c>
      <c t="s">
        <v>23</v>
      </c>
    </row>
    <row r="272" spans="1:5" ht="12.75">
      <c r="A272" s="34" t="s">
        <v>49</v>
      </c>
      <c r="E272" s="35" t="s">
        <v>50</v>
      </c>
    </row>
    <row r="273" spans="1:5" ht="25.5">
      <c r="A273" s="36" t="s">
        <v>51</v>
      </c>
      <c r="E273" s="37" t="s">
        <v>1166</v>
      </c>
    </row>
    <row r="274" spans="1:5" ht="153">
      <c r="A274" t="s">
        <v>53</v>
      </c>
      <c r="E274" s="35" t="s">
        <v>527</v>
      </c>
    </row>
    <row r="275" spans="1:16" ht="12.75">
      <c r="A275" s="25" t="s">
        <v>45</v>
      </c>
      <c s="29" t="s">
        <v>473</v>
      </c>
      <c s="29" t="s">
        <v>1167</v>
      </c>
      <c s="25" t="s">
        <v>50</v>
      </c>
      <c s="30" t="s">
        <v>1168</v>
      </c>
      <c s="31" t="s">
        <v>149</v>
      </c>
      <c s="32">
        <v>44</v>
      </c>
      <c s="33">
        <v>0</v>
      </c>
      <c s="33">
        <f>ROUND(ROUND(H275,2)*ROUND(G275,3),2)</f>
      </c>
      <c r="O275">
        <f>(I275*21)/100</f>
      </c>
      <c t="s">
        <v>23</v>
      </c>
    </row>
    <row r="276" spans="1:5" ht="12.75">
      <c r="A276" s="34" t="s">
        <v>49</v>
      </c>
      <c r="E276" s="35" t="s">
        <v>50</v>
      </c>
    </row>
    <row r="277" spans="1:5" ht="51">
      <c r="A277" s="36" t="s">
        <v>51</v>
      </c>
      <c r="E277" s="37" t="s">
        <v>1169</v>
      </c>
    </row>
    <row r="278" spans="1:5" ht="153">
      <c r="A278" t="s">
        <v>53</v>
      </c>
      <c r="E278" s="35" t="s">
        <v>1170</v>
      </c>
    </row>
    <row r="279" spans="1:18" ht="12.75" customHeight="1">
      <c r="A279" s="6" t="s">
        <v>43</v>
      </c>
      <c s="6"/>
      <c s="42" t="s">
        <v>73</v>
      </c>
      <c s="6"/>
      <c s="27" t="s">
        <v>554</v>
      </c>
      <c s="6"/>
      <c s="6"/>
      <c s="6"/>
      <c s="43">
        <f>0+Q279</f>
      </c>
      <c r="O279">
        <f>0+R279</f>
      </c>
      <c r="Q279">
        <f>0+I280+I284+I288+I292+I296+I300+I304+I308</f>
      </c>
      <c>
        <f>0+O280+O284+O288+O292+O296+O300+O304+O308</f>
      </c>
    </row>
    <row r="280" spans="1:16" ht="25.5">
      <c r="A280" s="25" t="s">
        <v>45</v>
      </c>
      <c s="29" t="s">
        <v>479</v>
      </c>
      <c s="29" t="s">
        <v>1171</v>
      </c>
      <c s="25" t="s">
        <v>50</v>
      </c>
      <c s="30" t="s">
        <v>1172</v>
      </c>
      <c s="31" t="s">
        <v>149</v>
      </c>
      <c s="32">
        <v>133.015</v>
      </c>
      <c s="33">
        <v>0</v>
      </c>
      <c s="33">
        <f>ROUND(ROUND(H280,2)*ROUND(G280,3),2)</f>
      </c>
      <c r="O280">
        <f>(I280*21)/100</f>
      </c>
      <c t="s">
        <v>23</v>
      </c>
    </row>
    <row r="281" spans="1:5" ht="12.75">
      <c r="A281" s="34" t="s">
        <v>49</v>
      </c>
      <c r="E281" s="35" t="s">
        <v>50</v>
      </c>
    </row>
    <row r="282" spans="1:5" ht="51">
      <c r="A282" s="36" t="s">
        <v>51</v>
      </c>
      <c r="E282" s="37" t="s">
        <v>1173</v>
      </c>
    </row>
    <row r="283" spans="1:5" ht="191.25">
      <c r="A283" t="s">
        <v>53</v>
      </c>
      <c r="E283" s="35" t="s">
        <v>566</v>
      </c>
    </row>
    <row r="284" spans="1:16" ht="25.5">
      <c r="A284" s="25" t="s">
        <v>45</v>
      </c>
      <c s="29" t="s">
        <v>485</v>
      </c>
      <c s="29" t="s">
        <v>1174</v>
      </c>
      <c s="25" t="s">
        <v>50</v>
      </c>
      <c s="30" t="s">
        <v>1175</v>
      </c>
      <c s="31" t="s">
        <v>149</v>
      </c>
      <c s="32">
        <v>136.153</v>
      </c>
      <c s="33">
        <v>0</v>
      </c>
      <c s="33">
        <f>ROUND(ROUND(H284,2)*ROUND(G284,3),2)</f>
      </c>
      <c r="O284">
        <f>(I284*21)/100</f>
      </c>
      <c t="s">
        <v>23</v>
      </c>
    </row>
    <row r="285" spans="1:5" ht="12.75">
      <c r="A285" s="34" t="s">
        <v>49</v>
      </c>
      <c r="E285" s="35" t="s">
        <v>50</v>
      </c>
    </row>
    <row r="286" spans="1:5" ht="38.25">
      <c r="A286" s="36" t="s">
        <v>51</v>
      </c>
      <c r="E286" s="37" t="s">
        <v>1176</v>
      </c>
    </row>
    <row r="287" spans="1:5" ht="204">
      <c r="A287" t="s">
        <v>53</v>
      </c>
      <c r="E287" s="35" t="s">
        <v>1177</v>
      </c>
    </row>
    <row r="288" spans="1:16" ht="12.75">
      <c r="A288" s="25" t="s">
        <v>45</v>
      </c>
      <c s="29" t="s">
        <v>491</v>
      </c>
      <c s="29" t="s">
        <v>1178</v>
      </c>
      <c s="25" t="s">
        <v>50</v>
      </c>
      <c s="30" t="s">
        <v>1179</v>
      </c>
      <c s="31" t="s">
        <v>149</v>
      </c>
      <c s="32">
        <v>36.989</v>
      </c>
      <c s="33">
        <v>0</v>
      </c>
      <c s="33">
        <f>ROUND(ROUND(H288,2)*ROUND(G288,3),2)</f>
      </c>
      <c r="O288">
        <f>(I288*21)/100</f>
      </c>
      <c t="s">
        <v>23</v>
      </c>
    </row>
    <row r="289" spans="1:5" ht="12.75">
      <c r="A289" s="34" t="s">
        <v>49</v>
      </c>
      <c r="E289" s="35" t="s">
        <v>50</v>
      </c>
    </row>
    <row r="290" spans="1:5" ht="51">
      <c r="A290" s="36" t="s">
        <v>51</v>
      </c>
      <c r="E290" s="37" t="s">
        <v>1180</v>
      </c>
    </row>
    <row r="291" spans="1:5" ht="38.25">
      <c r="A291" t="s">
        <v>53</v>
      </c>
      <c r="E291" s="35" t="s">
        <v>1181</v>
      </c>
    </row>
    <row r="292" spans="1:16" ht="12.75">
      <c r="A292" s="25" t="s">
        <v>45</v>
      </c>
      <c s="29" t="s">
        <v>496</v>
      </c>
      <c s="29" t="s">
        <v>1182</v>
      </c>
      <c s="25" t="s">
        <v>50</v>
      </c>
      <c s="30" t="s">
        <v>1183</v>
      </c>
      <c s="31" t="s">
        <v>149</v>
      </c>
      <c s="32">
        <v>363.839</v>
      </c>
      <c s="33">
        <v>0</v>
      </c>
      <c s="33">
        <f>ROUND(ROUND(H292,2)*ROUND(G292,3),2)</f>
      </c>
      <c r="O292">
        <f>(I292*21)/100</f>
      </c>
      <c t="s">
        <v>23</v>
      </c>
    </row>
    <row r="293" spans="1:5" ht="12.75">
      <c r="A293" s="34" t="s">
        <v>49</v>
      </c>
      <c r="E293" s="35" t="s">
        <v>50</v>
      </c>
    </row>
    <row r="294" spans="1:5" ht="102">
      <c r="A294" s="36" t="s">
        <v>51</v>
      </c>
      <c r="E294" s="37" t="s">
        <v>1184</v>
      </c>
    </row>
    <row r="295" spans="1:5" ht="38.25">
      <c r="A295" t="s">
        <v>53</v>
      </c>
      <c r="E295" s="35" t="s">
        <v>1181</v>
      </c>
    </row>
    <row r="296" spans="1:16" ht="12.75">
      <c r="A296" s="25" t="s">
        <v>45</v>
      </c>
      <c s="29" t="s">
        <v>502</v>
      </c>
      <c s="29" t="s">
        <v>1185</v>
      </c>
      <c s="25" t="s">
        <v>50</v>
      </c>
      <c s="30" t="s">
        <v>1186</v>
      </c>
      <c s="31" t="s">
        <v>149</v>
      </c>
      <c s="32">
        <v>27.5</v>
      </c>
      <c s="33">
        <v>0</v>
      </c>
      <c s="33">
        <f>ROUND(ROUND(H296,2)*ROUND(G296,3),2)</f>
      </c>
      <c r="O296">
        <f>(I296*21)/100</f>
      </c>
      <c t="s">
        <v>23</v>
      </c>
    </row>
    <row r="297" spans="1:5" ht="12.75">
      <c r="A297" s="34" t="s">
        <v>49</v>
      </c>
      <c r="E297" s="35" t="s">
        <v>50</v>
      </c>
    </row>
    <row r="298" spans="1:5" ht="51">
      <c r="A298" s="36" t="s">
        <v>51</v>
      </c>
      <c r="E298" s="37" t="s">
        <v>1187</v>
      </c>
    </row>
    <row r="299" spans="1:5" ht="89.25">
      <c r="A299" t="s">
        <v>53</v>
      </c>
      <c r="E299" s="35" t="s">
        <v>1188</v>
      </c>
    </row>
    <row r="300" spans="1:16" ht="12.75">
      <c r="A300" s="25" t="s">
        <v>45</v>
      </c>
      <c s="29" t="s">
        <v>508</v>
      </c>
      <c s="29" t="s">
        <v>1189</v>
      </c>
      <c s="25" t="s">
        <v>50</v>
      </c>
      <c s="30" t="s">
        <v>1190</v>
      </c>
      <c s="31" t="s">
        <v>149</v>
      </c>
      <c s="32">
        <v>85.314</v>
      </c>
      <c s="33">
        <v>0</v>
      </c>
      <c s="33">
        <f>ROUND(ROUND(H300,2)*ROUND(G300,3),2)</f>
      </c>
      <c r="O300">
        <f>(I300*21)/100</f>
      </c>
      <c t="s">
        <v>23</v>
      </c>
    </row>
    <row r="301" spans="1:5" ht="12.75">
      <c r="A301" s="34" t="s">
        <v>49</v>
      </c>
      <c r="E301" s="35" t="s">
        <v>50</v>
      </c>
    </row>
    <row r="302" spans="1:5" ht="51">
      <c r="A302" s="36" t="s">
        <v>51</v>
      </c>
      <c r="E302" s="37" t="s">
        <v>1191</v>
      </c>
    </row>
    <row r="303" spans="1:5" ht="51">
      <c r="A303" t="s">
        <v>53</v>
      </c>
      <c r="E303" s="35" t="s">
        <v>1192</v>
      </c>
    </row>
    <row r="304" spans="1:16" ht="12.75">
      <c r="A304" s="25" t="s">
        <v>45</v>
      </c>
      <c s="29" t="s">
        <v>513</v>
      </c>
      <c s="29" t="s">
        <v>1193</v>
      </c>
      <c s="25" t="s">
        <v>50</v>
      </c>
      <c s="30" t="s">
        <v>1194</v>
      </c>
      <c s="31" t="s">
        <v>149</v>
      </c>
      <c s="32">
        <v>19.29</v>
      </c>
      <c s="33">
        <v>0</v>
      </c>
      <c s="33">
        <f>ROUND(ROUND(H304,2)*ROUND(G304,3),2)</f>
      </c>
      <c r="O304">
        <f>(I304*21)/100</f>
      </c>
      <c t="s">
        <v>23</v>
      </c>
    </row>
    <row r="305" spans="1:5" ht="12.75">
      <c r="A305" s="34" t="s">
        <v>49</v>
      </c>
      <c r="E305" s="35" t="s">
        <v>50</v>
      </c>
    </row>
    <row r="306" spans="1:5" ht="25.5">
      <c r="A306" s="36" t="s">
        <v>51</v>
      </c>
      <c r="E306" s="37" t="s">
        <v>1195</v>
      </c>
    </row>
    <row r="307" spans="1:5" ht="51">
      <c r="A307" t="s">
        <v>53</v>
      </c>
      <c r="E307" s="35" t="s">
        <v>1192</v>
      </c>
    </row>
    <row r="308" spans="1:16" ht="12.75">
      <c r="A308" s="25" t="s">
        <v>45</v>
      </c>
      <c s="29" t="s">
        <v>517</v>
      </c>
      <c s="29" t="s">
        <v>1196</v>
      </c>
      <c s="25" t="s">
        <v>50</v>
      </c>
      <c s="30" t="s">
        <v>1197</v>
      </c>
      <c s="31" t="s">
        <v>149</v>
      </c>
      <c s="32">
        <v>12.531</v>
      </c>
      <c s="33">
        <v>0</v>
      </c>
      <c s="33">
        <f>ROUND(ROUND(H308,2)*ROUND(G308,3),2)</f>
      </c>
      <c r="O308">
        <f>(I308*21)/100</f>
      </c>
      <c t="s">
        <v>23</v>
      </c>
    </row>
    <row r="309" spans="1:5" ht="12.75">
      <c r="A309" s="34" t="s">
        <v>49</v>
      </c>
      <c r="E309" s="35" t="s">
        <v>50</v>
      </c>
    </row>
    <row r="310" spans="1:5" ht="38.25">
      <c r="A310" s="36" t="s">
        <v>51</v>
      </c>
      <c r="E310" s="37" t="s">
        <v>1198</v>
      </c>
    </row>
    <row r="311" spans="1:5" ht="51">
      <c r="A311" t="s">
        <v>53</v>
      </c>
      <c r="E311" s="35" t="s">
        <v>1192</v>
      </c>
    </row>
    <row r="312" spans="1:18" ht="12.75" customHeight="1">
      <c r="A312" s="6" t="s">
        <v>43</v>
      </c>
      <c s="6"/>
      <c s="42" t="s">
        <v>76</v>
      </c>
      <c s="6"/>
      <c s="27" t="s">
        <v>567</v>
      </c>
      <c s="6"/>
      <c s="6"/>
      <c s="6"/>
      <c s="43">
        <f>0+Q312</f>
      </c>
      <c r="O312">
        <f>0+R312</f>
      </c>
      <c r="Q312">
        <f>0+I313+I317+I321+I325</f>
      </c>
      <c>
        <f>0+O313+O317+O321+O325</f>
      </c>
    </row>
    <row r="313" spans="1:16" ht="12.75">
      <c r="A313" s="25" t="s">
        <v>45</v>
      </c>
      <c s="29" t="s">
        <v>522</v>
      </c>
      <c s="29" t="s">
        <v>1199</v>
      </c>
      <c s="25" t="s">
        <v>50</v>
      </c>
      <c s="30" t="s">
        <v>1200</v>
      </c>
      <c s="31" t="s">
        <v>230</v>
      </c>
      <c s="32">
        <v>9.75</v>
      </c>
      <c s="33">
        <v>0</v>
      </c>
      <c s="33">
        <f>ROUND(ROUND(H313,2)*ROUND(G313,3),2)</f>
      </c>
      <c r="O313">
        <f>(I313*21)/100</f>
      </c>
      <c t="s">
        <v>23</v>
      </c>
    </row>
    <row r="314" spans="1:5" ht="12.75">
      <c r="A314" s="34" t="s">
        <v>49</v>
      </c>
      <c r="E314" s="35" t="s">
        <v>50</v>
      </c>
    </row>
    <row r="315" spans="1:5" ht="76.5">
      <c r="A315" s="36" t="s">
        <v>51</v>
      </c>
      <c r="E315" s="37" t="s">
        <v>1201</v>
      </c>
    </row>
    <row r="316" spans="1:5" ht="255">
      <c r="A316" t="s">
        <v>53</v>
      </c>
      <c r="E316" s="35" t="s">
        <v>573</v>
      </c>
    </row>
    <row r="317" spans="1:16" ht="12.75">
      <c r="A317" s="25" t="s">
        <v>45</v>
      </c>
      <c s="29" t="s">
        <v>528</v>
      </c>
      <c s="29" t="s">
        <v>1202</v>
      </c>
      <c s="25" t="s">
        <v>50</v>
      </c>
      <c s="30" t="s">
        <v>1203</v>
      </c>
      <c s="31" t="s">
        <v>230</v>
      </c>
      <c s="32">
        <v>39.4</v>
      </c>
      <c s="33">
        <v>0</v>
      </c>
      <c s="33">
        <f>ROUND(ROUND(H317,2)*ROUND(G317,3),2)</f>
      </c>
      <c r="O317">
        <f>(I317*21)/100</f>
      </c>
      <c t="s">
        <v>23</v>
      </c>
    </row>
    <row r="318" spans="1:5" ht="12.75">
      <c r="A318" s="34" t="s">
        <v>49</v>
      </c>
      <c r="E318" s="35" t="s">
        <v>50</v>
      </c>
    </row>
    <row r="319" spans="1:5" ht="51">
      <c r="A319" s="36" t="s">
        <v>51</v>
      </c>
      <c r="E319" s="37" t="s">
        <v>1204</v>
      </c>
    </row>
    <row r="320" spans="1:5" ht="242.25">
      <c r="A320" t="s">
        <v>53</v>
      </c>
      <c r="E320" s="35" t="s">
        <v>1205</v>
      </c>
    </row>
    <row r="321" spans="1:16" ht="12.75">
      <c r="A321" s="25" t="s">
        <v>45</v>
      </c>
      <c s="29" t="s">
        <v>533</v>
      </c>
      <c s="29" t="s">
        <v>1206</v>
      </c>
      <c s="25" t="s">
        <v>50</v>
      </c>
      <c s="30" t="s">
        <v>1207</v>
      </c>
      <c s="31" t="s">
        <v>230</v>
      </c>
      <c s="32">
        <v>41.9</v>
      </c>
      <c s="33">
        <v>0</v>
      </c>
      <c s="33">
        <f>ROUND(ROUND(H321,2)*ROUND(G321,3),2)</f>
      </c>
      <c r="O321">
        <f>(I321*21)/100</f>
      </c>
      <c t="s">
        <v>23</v>
      </c>
    </row>
    <row r="322" spans="1:5" ht="12.75">
      <c r="A322" s="34" t="s">
        <v>49</v>
      </c>
      <c r="E322" s="35" t="s">
        <v>50</v>
      </c>
    </row>
    <row r="323" spans="1:5" ht="25.5">
      <c r="A323" s="36" t="s">
        <v>51</v>
      </c>
      <c r="E323" s="37" t="s">
        <v>1208</v>
      </c>
    </row>
    <row r="324" spans="1:5" ht="242.25">
      <c r="A324" t="s">
        <v>53</v>
      </c>
      <c r="E324" s="35" t="s">
        <v>1209</v>
      </c>
    </row>
    <row r="325" spans="1:16" ht="12.75">
      <c r="A325" s="25" t="s">
        <v>45</v>
      </c>
      <c s="29" t="s">
        <v>538</v>
      </c>
      <c s="29" t="s">
        <v>586</v>
      </c>
      <c s="25" t="s">
        <v>50</v>
      </c>
      <c s="30" t="s">
        <v>587</v>
      </c>
      <c s="31" t="s">
        <v>170</v>
      </c>
      <c s="32">
        <v>2</v>
      </c>
      <c s="33">
        <v>0</v>
      </c>
      <c s="33">
        <f>ROUND(ROUND(H325,2)*ROUND(G325,3),2)</f>
      </c>
      <c r="O325">
        <f>(I325*21)/100</f>
      </c>
      <c t="s">
        <v>23</v>
      </c>
    </row>
    <row r="326" spans="1:5" ht="12.75">
      <c r="A326" s="34" t="s">
        <v>49</v>
      </c>
      <c r="E326" s="35" t="s">
        <v>50</v>
      </c>
    </row>
    <row r="327" spans="1:5" ht="25.5">
      <c r="A327" s="36" t="s">
        <v>51</v>
      </c>
      <c r="E327" s="37" t="s">
        <v>1210</v>
      </c>
    </row>
    <row r="328" spans="1:5" ht="76.5">
      <c r="A328" t="s">
        <v>53</v>
      </c>
      <c r="E328" s="35" t="s">
        <v>590</v>
      </c>
    </row>
    <row r="329" spans="1:18" ht="12.75" customHeight="1">
      <c r="A329" s="6" t="s">
        <v>43</v>
      </c>
      <c s="6"/>
      <c s="42" t="s">
        <v>40</v>
      </c>
      <c s="6"/>
      <c s="27" t="s">
        <v>618</v>
      </c>
      <c s="6"/>
      <c s="6"/>
      <c s="6"/>
      <c s="43">
        <f>0+Q329</f>
      </c>
      <c r="O329">
        <f>0+R329</f>
      </c>
      <c r="Q329">
        <f>0+I330+I334+I338+I342+I346+I350+I354+I358+I362+I366+I370+I374+I378+I382+I386+I390+I394+I398</f>
      </c>
      <c>
        <f>0+O330+O334+O338+O342+O346+O350+O354+O358+O362+O366+O370+O374+O378+O382+O386+O390+O394+O398</f>
      </c>
    </row>
    <row r="330" spans="1:16" ht="12.75">
      <c r="A330" s="25" t="s">
        <v>45</v>
      </c>
      <c s="29" t="s">
        <v>544</v>
      </c>
      <c s="29" t="s">
        <v>1211</v>
      </c>
      <c s="25" t="s">
        <v>50</v>
      </c>
      <c s="30" t="s">
        <v>1212</v>
      </c>
      <c s="31" t="s">
        <v>230</v>
      </c>
      <c s="32">
        <v>4</v>
      </c>
      <c s="33">
        <v>0</v>
      </c>
      <c s="33">
        <f>ROUND(ROUND(H330,2)*ROUND(G330,3),2)</f>
      </c>
      <c r="O330">
        <f>(I330*21)/100</f>
      </c>
      <c t="s">
        <v>23</v>
      </c>
    </row>
    <row r="331" spans="1:5" ht="12.75">
      <c r="A331" s="34" t="s">
        <v>49</v>
      </c>
      <c r="E331" s="35" t="s">
        <v>50</v>
      </c>
    </row>
    <row r="332" spans="1:5" ht="38.25">
      <c r="A332" s="36" t="s">
        <v>51</v>
      </c>
      <c r="E332" s="37" t="s">
        <v>1213</v>
      </c>
    </row>
    <row r="333" spans="1:5" ht="63.75">
      <c r="A333" t="s">
        <v>53</v>
      </c>
      <c r="E333" s="35" t="s">
        <v>1214</v>
      </c>
    </row>
    <row r="334" spans="1:16" ht="12.75">
      <c r="A334" s="25" t="s">
        <v>45</v>
      </c>
      <c s="29" t="s">
        <v>548</v>
      </c>
      <c s="29" t="s">
        <v>1215</v>
      </c>
      <c s="25" t="s">
        <v>50</v>
      </c>
      <c s="30" t="s">
        <v>1216</v>
      </c>
      <c s="31" t="s">
        <v>230</v>
      </c>
      <c s="32">
        <v>21.8</v>
      </c>
      <c s="33">
        <v>0</v>
      </c>
      <c s="33">
        <f>ROUND(ROUND(H334,2)*ROUND(G334,3),2)</f>
      </c>
      <c r="O334">
        <f>(I334*21)/100</f>
      </c>
      <c t="s">
        <v>23</v>
      </c>
    </row>
    <row r="335" spans="1:5" ht="12.75">
      <c r="A335" s="34" t="s">
        <v>49</v>
      </c>
      <c r="E335" s="35" t="s">
        <v>50</v>
      </c>
    </row>
    <row r="336" spans="1:5" ht="25.5">
      <c r="A336" s="36" t="s">
        <v>51</v>
      </c>
      <c r="E336" s="37" t="s">
        <v>1217</v>
      </c>
    </row>
    <row r="337" spans="1:5" ht="63.75">
      <c r="A337" t="s">
        <v>53</v>
      </c>
      <c r="E337" s="35" t="s">
        <v>1214</v>
      </c>
    </row>
    <row r="338" spans="1:16" ht="25.5">
      <c r="A338" s="25" t="s">
        <v>45</v>
      </c>
      <c s="29" t="s">
        <v>555</v>
      </c>
      <c s="29" t="s">
        <v>632</v>
      </c>
      <c s="25" t="s">
        <v>50</v>
      </c>
      <c s="30" t="s">
        <v>633</v>
      </c>
      <c s="31" t="s">
        <v>230</v>
      </c>
      <c s="32">
        <v>25.5</v>
      </c>
      <c s="33">
        <v>0</v>
      </c>
      <c s="33">
        <f>ROUND(ROUND(H338,2)*ROUND(G338,3),2)</f>
      </c>
      <c r="O338">
        <f>(I338*21)/100</f>
      </c>
      <c t="s">
        <v>23</v>
      </c>
    </row>
    <row r="339" spans="1:5" ht="12.75">
      <c r="A339" s="34" t="s">
        <v>49</v>
      </c>
      <c r="E339" s="35" t="s">
        <v>50</v>
      </c>
    </row>
    <row r="340" spans="1:5" ht="38.25">
      <c r="A340" s="36" t="s">
        <v>51</v>
      </c>
      <c r="E340" s="37" t="s">
        <v>1218</v>
      </c>
    </row>
    <row r="341" spans="1:5" ht="127.5">
      <c r="A341" t="s">
        <v>53</v>
      </c>
      <c r="E341" s="35" t="s">
        <v>624</v>
      </c>
    </row>
    <row r="342" spans="1:16" ht="25.5">
      <c r="A342" s="25" t="s">
        <v>45</v>
      </c>
      <c s="29" t="s">
        <v>561</v>
      </c>
      <c s="29" t="s">
        <v>1219</v>
      </c>
      <c s="25" t="s">
        <v>50</v>
      </c>
      <c s="30" t="s">
        <v>1220</v>
      </c>
      <c s="31" t="s">
        <v>230</v>
      </c>
      <c s="32">
        <v>22</v>
      </c>
      <c s="33">
        <v>0</v>
      </c>
      <c s="33">
        <f>ROUND(ROUND(H342,2)*ROUND(G342,3),2)</f>
      </c>
      <c r="O342">
        <f>(I342*21)/100</f>
      </c>
      <c t="s">
        <v>23</v>
      </c>
    </row>
    <row r="343" spans="1:5" ht="12.75">
      <c r="A343" s="34" t="s">
        <v>49</v>
      </c>
      <c r="E343" s="35" t="s">
        <v>50</v>
      </c>
    </row>
    <row r="344" spans="1:5" ht="25.5">
      <c r="A344" s="36" t="s">
        <v>51</v>
      </c>
      <c r="E344" s="37" t="s">
        <v>1221</v>
      </c>
    </row>
    <row r="345" spans="1:5" ht="114.75">
      <c r="A345" t="s">
        <v>53</v>
      </c>
      <c r="E345" s="35" t="s">
        <v>1222</v>
      </c>
    </row>
    <row r="346" spans="1:16" ht="12.75">
      <c r="A346" s="25" t="s">
        <v>45</v>
      </c>
      <c s="29" t="s">
        <v>568</v>
      </c>
      <c s="29" t="s">
        <v>1223</v>
      </c>
      <c s="25" t="s">
        <v>50</v>
      </c>
      <c s="30" t="s">
        <v>1224</v>
      </c>
      <c s="31" t="s">
        <v>230</v>
      </c>
      <c s="32">
        <v>20</v>
      </c>
      <c s="33">
        <v>0</v>
      </c>
      <c s="33">
        <f>ROUND(ROUND(H346,2)*ROUND(G346,3),2)</f>
      </c>
      <c r="O346">
        <f>(I346*21)/100</f>
      </c>
      <c t="s">
        <v>23</v>
      </c>
    </row>
    <row r="347" spans="1:5" ht="12.75">
      <c r="A347" s="34" t="s">
        <v>49</v>
      </c>
      <c r="E347" s="35" t="s">
        <v>50</v>
      </c>
    </row>
    <row r="348" spans="1:5" ht="38.25">
      <c r="A348" s="36" t="s">
        <v>51</v>
      </c>
      <c r="E348" s="37" t="s">
        <v>1225</v>
      </c>
    </row>
    <row r="349" spans="1:5" ht="114.75">
      <c r="A349" t="s">
        <v>53</v>
      </c>
      <c r="E349" s="35" t="s">
        <v>1222</v>
      </c>
    </row>
    <row r="350" spans="1:16" ht="12.75">
      <c r="A350" s="25" t="s">
        <v>45</v>
      </c>
      <c s="29" t="s">
        <v>574</v>
      </c>
      <c s="29" t="s">
        <v>1226</v>
      </c>
      <c s="25" t="s">
        <v>50</v>
      </c>
      <c s="30" t="s">
        <v>1227</v>
      </c>
      <c s="31" t="s">
        <v>230</v>
      </c>
      <c s="32">
        <v>39.5</v>
      </c>
      <c s="33">
        <v>0</v>
      </c>
      <c s="33">
        <f>ROUND(ROUND(H350,2)*ROUND(G350,3),2)</f>
      </c>
      <c r="O350">
        <f>(I350*21)/100</f>
      </c>
      <c t="s">
        <v>23</v>
      </c>
    </row>
    <row r="351" spans="1:5" ht="12.75">
      <c r="A351" s="34" t="s">
        <v>49</v>
      </c>
      <c r="E351" s="35" t="s">
        <v>50</v>
      </c>
    </row>
    <row r="352" spans="1:5" ht="51">
      <c r="A352" s="36" t="s">
        <v>51</v>
      </c>
      <c r="E352" s="37" t="s">
        <v>1228</v>
      </c>
    </row>
    <row r="353" spans="1:5" ht="38.25">
      <c r="A353" t="s">
        <v>53</v>
      </c>
      <c r="E353" s="35" t="s">
        <v>630</v>
      </c>
    </row>
    <row r="354" spans="1:16" ht="12.75">
      <c r="A354" s="25" t="s">
        <v>45</v>
      </c>
      <c s="29" t="s">
        <v>579</v>
      </c>
      <c s="29" t="s">
        <v>1229</v>
      </c>
      <c s="25" t="s">
        <v>50</v>
      </c>
      <c s="30" t="s">
        <v>1230</v>
      </c>
      <c s="31" t="s">
        <v>170</v>
      </c>
      <c s="32">
        <v>2</v>
      </c>
      <c s="33">
        <v>0</v>
      </c>
      <c s="33">
        <f>ROUND(ROUND(H354,2)*ROUND(G354,3),2)</f>
      </c>
      <c r="O354">
        <f>(I354*21)/100</f>
      </c>
      <c t="s">
        <v>23</v>
      </c>
    </row>
    <row r="355" spans="1:5" ht="12.75">
      <c r="A355" s="34" t="s">
        <v>49</v>
      </c>
      <c r="E355" s="35" t="s">
        <v>50</v>
      </c>
    </row>
    <row r="356" spans="1:5" ht="12.75">
      <c r="A356" s="36" t="s">
        <v>51</v>
      </c>
      <c r="E356" s="37" t="s">
        <v>1231</v>
      </c>
    </row>
    <row r="357" spans="1:5" ht="25.5">
      <c r="A357" t="s">
        <v>53</v>
      </c>
      <c r="E357" s="35" t="s">
        <v>1232</v>
      </c>
    </row>
    <row r="358" spans="1:16" ht="12.75">
      <c r="A358" s="25" t="s">
        <v>45</v>
      </c>
      <c s="29" t="s">
        <v>585</v>
      </c>
      <c s="29" t="s">
        <v>1233</v>
      </c>
      <c s="25" t="s">
        <v>50</v>
      </c>
      <c s="30" t="s">
        <v>1234</v>
      </c>
      <c s="31" t="s">
        <v>212</v>
      </c>
      <c s="32">
        <v>1.945</v>
      </c>
      <c s="33">
        <v>0</v>
      </c>
      <c s="33">
        <f>ROUND(ROUND(H358,2)*ROUND(G358,3),2)</f>
      </c>
      <c r="O358">
        <f>(I358*21)/100</f>
      </c>
      <c t="s">
        <v>23</v>
      </c>
    </row>
    <row r="359" spans="1:5" ht="12.75">
      <c r="A359" s="34" t="s">
        <v>49</v>
      </c>
      <c r="E359" s="35" t="s">
        <v>50</v>
      </c>
    </row>
    <row r="360" spans="1:5" ht="38.25">
      <c r="A360" s="36" t="s">
        <v>51</v>
      </c>
      <c r="E360" s="37" t="s">
        <v>1235</v>
      </c>
    </row>
    <row r="361" spans="1:5" ht="51">
      <c r="A361" t="s">
        <v>53</v>
      </c>
      <c r="E361" s="35" t="s">
        <v>1236</v>
      </c>
    </row>
    <row r="362" spans="1:16" ht="12.75">
      <c r="A362" s="25" t="s">
        <v>45</v>
      </c>
      <c s="29" t="s">
        <v>591</v>
      </c>
      <c s="29" t="s">
        <v>716</v>
      </c>
      <c s="25" t="s">
        <v>50</v>
      </c>
      <c s="30" t="s">
        <v>717</v>
      </c>
      <c s="31" t="s">
        <v>230</v>
      </c>
      <c s="32">
        <v>32.388</v>
      </c>
      <c s="33">
        <v>0</v>
      </c>
      <c s="33">
        <f>ROUND(ROUND(H362,2)*ROUND(G362,3),2)</f>
      </c>
      <c r="O362">
        <f>(I362*21)/100</f>
      </c>
      <c t="s">
        <v>23</v>
      </c>
    </row>
    <row r="363" spans="1:5" ht="12.75">
      <c r="A363" s="34" t="s">
        <v>49</v>
      </c>
      <c r="E363" s="35" t="s">
        <v>50</v>
      </c>
    </row>
    <row r="364" spans="1:5" ht="76.5">
      <c r="A364" s="36" t="s">
        <v>51</v>
      </c>
      <c r="E364" s="37" t="s">
        <v>1237</v>
      </c>
    </row>
    <row r="365" spans="1:5" ht="51">
      <c r="A365" t="s">
        <v>53</v>
      </c>
      <c r="E365" s="35" t="s">
        <v>720</v>
      </c>
    </row>
    <row r="366" spans="1:16" ht="12.75">
      <c r="A366" s="25" t="s">
        <v>45</v>
      </c>
      <c s="29" t="s">
        <v>595</v>
      </c>
      <c s="29" t="s">
        <v>1238</v>
      </c>
      <c s="25" t="s">
        <v>50</v>
      </c>
      <c s="30" t="s">
        <v>1239</v>
      </c>
      <c s="31" t="s">
        <v>230</v>
      </c>
      <c s="32">
        <v>45.01</v>
      </c>
      <c s="33">
        <v>0</v>
      </c>
      <c s="33">
        <f>ROUND(ROUND(H366,2)*ROUND(G366,3),2)</f>
      </c>
      <c r="O366">
        <f>(I366*21)/100</f>
      </c>
      <c t="s">
        <v>23</v>
      </c>
    </row>
    <row r="367" spans="1:5" ht="12.75">
      <c r="A367" s="34" t="s">
        <v>49</v>
      </c>
      <c r="E367" s="35" t="s">
        <v>50</v>
      </c>
    </row>
    <row r="368" spans="1:5" ht="38.25">
      <c r="A368" s="36" t="s">
        <v>51</v>
      </c>
      <c r="E368" s="37" t="s">
        <v>1240</v>
      </c>
    </row>
    <row r="369" spans="1:5" ht="38.25">
      <c r="A369" t="s">
        <v>53</v>
      </c>
      <c r="E369" s="35" t="s">
        <v>747</v>
      </c>
    </row>
    <row r="370" spans="1:16" ht="12.75">
      <c r="A370" s="25" t="s">
        <v>45</v>
      </c>
      <c s="29" t="s">
        <v>601</v>
      </c>
      <c s="29" t="s">
        <v>1241</v>
      </c>
      <c s="25" t="s">
        <v>50</v>
      </c>
      <c s="30" t="s">
        <v>1242</v>
      </c>
      <c s="31" t="s">
        <v>212</v>
      </c>
      <c s="32">
        <v>0.171</v>
      </c>
      <c s="33">
        <v>0</v>
      </c>
      <c s="33">
        <f>ROUND(ROUND(H370,2)*ROUND(G370,3),2)</f>
      </c>
      <c r="O370">
        <f>(I370*21)/100</f>
      </c>
      <c t="s">
        <v>23</v>
      </c>
    </row>
    <row r="371" spans="1:5" ht="12.75">
      <c r="A371" s="34" t="s">
        <v>49</v>
      </c>
      <c r="E371" s="35" t="s">
        <v>50</v>
      </c>
    </row>
    <row r="372" spans="1:5" ht="38.25">
      <c r="A372" s="36" t="s">
        <v>51</v>
      </c>
      <c r="E372" s="37" t="s">
        <v>1243</v>
      </c>
    </row>
    <row r="373" spans="1:5" ht="63.75">
      <c r="A373" t="s">
        <v>53</v>
      </c>
      <c r="E373" s="35" t="s">
        <v>1244</v>
      </c>
    </row>
    <row r="374" spans="1:16" ht="12.75">
      <c r="A374" s="25" t="s">
        <v>45</v>
      </c>
      <c s="29" t="s">
        <v>607</v>
      </c>
      <c s="29" t="s">
        <v>1245</v>
      </c>
      <c s="25" t="s">
        <v>50</v>
      </c>
      <c s="30" t="s">
        <v>1246</v>
      </c>
      <c s="31" t="s">
        <v>212</v>
      </c>
      <c s="32">
        <v>1.464</v>
      </c>
      <c s="33">
        <v>0</v>
      </c>
      <c s="33">
        <f>ROUND(ROUND(H374,2)*ROUND(G374,3),2)</f>
      </c>
      <c r="O374">
        <f>(I374*21)/100</f>
      </c>
      <c t="s">
        <v>23</v>
      </c>
    </row>
    <row r="375" spans="1:5" ht="12.75">
      <c r="A375" s="34" t="s">
        <v>49</v>
      </c>
      <c r="E375" s="35" t="s">
        <v>50</v>
      </c>
    </row>
    <row r="376" spans="1:5" ht="38.25">
      <c r="A376" s="36" t="s">
        <v>51</v>
      </c>
      <c r="E376" s="37" t="s">
        <v>1247</v>
      </c>
    </row>
    <row r="377" spans="1:5" ht="409.5">
      <c r="A377" t="s">
        <v>53</v>
      </c>
      <c r="E377" s="35" t="s">
        <v>1248</v>
      </c>
    </row>
    <row r="378" spans="1:16" ht="12.75">
      <c r="A378" s="25" t="s">
        <v>45</v>
      </c>
      <c s="29" t="s">
        <v>612</v>
      </c>
      <c s="29" t="s">
        <v>1249</v>
      </c>
      <c s="25" t="s">
        <v>50</v>
      </c>
      <c s="30" t="s">
        <v>1250</v>
      </c>
      <c s="31" t="s">
        <v>170</v>
      </c>
      <c s="32">
        <v>4</v>
      </c>
      <c s="33">
        <v>0</v>
      </c>
      <c s="33">
        <f>ROUND(ROUND(H378,2)*ROUND(G378,3),2)</f>
      </c>
      <c r="O378">
        <f>(I378*21)/100</f>
      </c>
      <c t="s">
        <v>23</v>
      </c>
    </row>
    <row r="379" spans="1:5" ht="12.75">
      <c r="A379" s="34" t="s">
        <v>49</v>
      </c>
      <c r="E379" s="35" t="s">
        <v>50</v>
      </c>
    </row>
    <row r="380" spans="1:5" ht="25.5">
      <c r="A380" s="36" t="s">
        <v>51</v>
      </c>
      <c r="E380" s="37" t="s">
        <v>1251</v>
      </c>
    </row>
    <row r="381" spans="1:5" ht="267.75">
      <c r="A381" t="s">
        <v>53</v>
      </c>
      <c r="E381" s="35" t="s">
        <v>1252</v>
      </c>
    </row>
    <row r="382" spans="1:16" ht="12.75">
      <c r="A382" s="25" t="s">
        <v>45</v>
      </c>
      <c s="29" t="s">
        <v>615</v>
      </c>
      <c s="29" t="s">
        <v>1253</v>
      </c>
      <c s="25" t="s">
        <v>50</v>
      </c>
      <c s="30" t="s">
        <v>1254</v>
      </c>
      <c s="31" t="s">
        <v>212</v>
      </c>
      <c s="32">
        <v>1.358</v>
      </c>
      <c s="33">
        <v>0</v>
      </c>
      <c s="33">
        <f>ROUND(ROUND(H382,2)*ROUND(G382,3),2)</f>
      </c>
      <c r="O382">
        <f>(I382*21)/100</f>
      </c>
      <c t="s">
        <v>23</v>
      </c>
    </row>
    <row r="383" spans="1:5" ht="12.75">
      <c r="A383" s="34" t="s">
        <v>49</v>
      </c>
      <c r="E383" s="35" t="s">
        <v>50</v>
      </c>
    </row>
    <row r="384" spans="1:5" ht="51">
      <c r="A384" s="36" t="s">
        <v>51</v>
      </c>
      <c r="E384" s="37" t="s">
        <v>1255</v>
      </c>
    </row>
    <row r="385" spans="1:5" ht="25.5">
      <c r="A385" t="s">
        <v>53</v>
      </c>
      <c r="E385" s="35" t="s">
        <v>1256</v>
      </c>
    </row>
    <row r="386" spans="1:16" ht="12.75">
      <c r="A386" s="25" t="s">
        <v>45</v>
      </c>
      <c s="29" t="s">
        <v>619</v>
      </c>
      <c s="29" t="s">
        <v>1257</v>
      </c>
      <c s="25" t="s">
        <v>50</v>
      </c>
      <c s="30" t="s">
        <v>1258</v>
      </c>
      <c s="31" t="s">
        <v>212</v>
      </c>
      <c s="32">
        <v>239.456</v>
      </c>
      <c s="33">
        <v>0</v>
      </c>
      <c s="33">
        <f>ROUND(ROUND(H386,2)*ROUND(G386,3),2)</f>
      </c>
      <c r="O386">
        <f>(I386*21)/100</f>
      </c>
      <c t="s">
        <v>23</v>
      </c>
    </row>
    <row r="387" spans="1:5" ht="12.75">
      <c r="A387" s="34" t="s">
        <v>49</v>
      </c>
      <c r="E387" s="35" t="s">
        <v>50</v>
      </c>
    </row>
    <row r="388" spans="1:5" ht="153">
      <c r="A388" s="36" t="s">
        <v>51</v>
      </c>
      <c r="E388" s="37" t="s">
        <v>1259</v>
      </c>
    </row>
    <row r="389" spans="1:5" ht="102">
      <c r="A389" t="s">
        <v>53</v>
      </c>
      <c r="E389" s="35" t="s">
        <v>774</v>
      </c>
    </row>
    <row r="390" spans="1:16" ht="12.75">
      <c r="A390" s="25" t="s">
        <v>45</v>
      </c>
      <c s="29" t="s">
        <v>625</v>
      </c>
      <c s="29" t="s">
        <v>776</v>
      </c>
      <c s="25" t="s">
        <v>50</v>
      </c>
      <c s="30" t="s">
        <v>777</v>
      </c>
      <c s="31" t="s">
        <v>212</v>
      </c>
      <c s="32">
        <v>7.96</v>
      </c>
      <c s="33">
        <v>0</v>
      </c>
      <c s="33">
        <f>ROUND(ROUND(H390,2)*ROUND(G390,3),2)</f>
      </c>
      <c r="O390">
        <f>(I390*21)/100</f>
      </c>
      <c t="s">
        <v>23</v>
      </c>
    </row>
    <row r="391" spans="1:5" ht="12.75">
      <c r="A391" s="34" t="s">
        <v>49</v>
      </c>
      <c r="E391" s="35" t="s">
        <v>50</v>
      </c>
    </row>
    <row r="392" spans="1:5" ht="89.25">
      <c r="A392" s="36" t="s">
        <v>51</v>
      </c>
      <c r="E392" s="37" t="s">
        <v>1260</v>
      </c>
    </row>
    <row r="393" spans="1:5" ht="102">
      <c r="A393" t="s">
        <v>53</v>
      </c>
      <c r="E393" s="35" t="s">
        <v>774</v>
      </c>
    </row>
    <row r="394" spans="1:16" ht="12.75">
      <c r="A394" s="25" t="s">
        <v>45</v>
      </c>
      <c s="29" t="s">
        <v>631</v>
      </c>
      <c s="29" t="s">
        <v>1261</v>
      </c>
      <c s="25" t="s">
        <v>50</v>
      </c>
      <c s="30" t="s">
        <v>1262</v>
      </c>
      <c s="31" t="s">
        <v>212</v>
      </c>
      <c s="32">
        <v>12.125</v>
      </c>
      <c s="33">
        <v>0</v>
      </c>
      <c s="33">
        <f>ROUND(ROUND(H394,2)*ROUND(G394,3),2)</f>
      </c>
      <c r="O394">
        <f>(I394*21)/100</f>
      </c>
      <c t="s">
        <v>23</v>
      </c>
    </row>
    <row r="395" spans="1:5" ht="12.75">
      <c r="A395" s="34" t="s">
        <v>49</v>
      </c>
      <c r="E395" s="35" t="s">
        <v>50</v>
      </c>
    </row>
    <row r="396" spans="1:5" ht="38.25">
      <c r="A396" s="36" t="s">
        <v>51</v>
      </c>
      <c r="E396" s="37" t="s">
        <v>1263</v>
      </c>
    </row>
    <row r="397" spans="1:5" ht="102">
      <c r="A397" t="s">
        <v>53</v>
      </c>
      <c r="E397" s="35" t="s">
        <v>774</v>
      </c>
    </row>
    <row r="398" spans="1:16" ht="12.75">
      <c r="A398" s="25" t="s">
        <v>45</v>
      </c>
      <c s="29" t="s">
        <v>636</v>
      </c>
      <c s="29" t="s">
        <v>1264</v>
      </c>
      <c s="25" t="s">
        <v>50</v>
      </c>
      <c s="30" t="s">
        <v>1265</v>
      </c>
      <c s="31" t="s">
        <v>149</v>
      </c>
      <c s="32">
        <v>52.5</v>
      </c>
      <c s="33">
        <v>0</v>
      </c>
      <c s="33">
        <f>ROUND(ROUND(H398,2)*ROUND(G398,3),2)</f>
      </c>
      <c r="O398">
        <f>(I398*21)/100</f>
      </c>
      <c t="s">
        <v>23</v>
      </c>
    </row>
    <row r="399" spans="1:5" ht="12.75">
      <c r="A399" s="34" t="s">
        <v>49</v>
      </c>
      <c r="E399" s="35" t="s">
        <v>50</v>
      </c>
    </row>
    <row r="400" spans="1:5" ht="38.25">
      <c r="A400" s="36" t="s">
        <v>51</v>
      </c>
      <c r="E400" s="37" t="s">
        <v>1266</v>
      </c>
    </row>
    <row r="401" spans="1:5" ht="76.5">
      <c r="A401" t="s">
        <v>53</v>
      </c>
      <c r="E401" s="35" t="s">
        <v>1267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